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INFORMES\Emision de ONs\"/>
    </mc:Choice>
  </mc:AlternateContent>
  <xr:revisionPtr revIDLastSave="0" documentId="13_ncr:1_{790D6519-6161-481B-BB22-6AFA3C263680}" xr6:coauthVersionLast="47" xr6:coauthVersionMax="47" xr10:uidLastSave="{00000000-0000-0000-0000-000000000000}"/>
  <workbookProtection workbookAlgorithmName="SHA-512" workbookHashValue="KTC3gVJVlNOqwGrUzR2880z9q1kR4k9GnpUeZZMxuULq+HVPWRGGjpXIXIuZE7h2E06K69GLvTZBvfiCvft1xg==" workbookSaltValue="sMwW4Fn94q9Ywyxvn+dsog==" workbookSpinCount="100000" lockStructure="1"/>
  <bookViews>
    <workbookView xWindow="-90" yWindow="-16320" windowWidth="29040" windowHeight="15720" xr2:uid="{00000000-000D-0000-FFFF-FFFF00000000}"/>
  </bookViews>
  <sheets>
    <sheet name="Portafolio" sheetId="3" r:id="rId1"/>
    <sheet name="Calculos" sheetId="1" state="hidden" r:id="rId2"/>
    <sheet name="Flujo Fondos" sheetId="4" r:id="rId3"/>
    <sheet name="Gráfico1" sheetId="6" state="hidden" r:id="rId4"/>
    <sheet name="Grafico" sheetId="5" state="hidden" r:id="rId5"/>
  </sheets>
  <definedNames>
    <definedName name="_xlnm.Print_Area" localSheetId="0">Portafolio!$A$1:$K$45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4" l="1"/>
  <c r="E32" i="4"/>
  <c r="C32" i="4"/>
  <c r="G32" i="4" s="1"/>
  <c r="A32" i="4"/>
  <c r="I31" i="4"/>
  <c r="E31" i="4"/>
  <c r="C31" i="4"/>
  <c r="G31" i="4" s="1"/>
  <c r="A31" i="4"/>
  <c r="I30" i="4"/>
  <c r="E30" i="4"/>
  <c r="C30" i="4"/>
  <c r="G30" i="4" s="1"/>
  <c r="A30" i="4"/>
  <c r="I29" i="4"/>
  <c r="E29" i="4"/>
  <c r="C29" i="4"/>
  <c r="G29" i="4" s="1"/>
  <c r="A29" i="4"/>
  <c r="I28" i="4"/>
  <c r="E28" i="4"/>
  <c r="C28" i="4"/>
  <c r="G28" i="4" s="1"/>
  <c r="A28" i="4"/>
  <c r="FG7" i="1"/>
  <c r="FH7" i="1" s="1"/>
  <c r="FF7" i="1"/>
  <c r="FI7" i="1" s="1"/>
  <c r="FA7" i="1"/>
  <c r="EY7" i="1"/>
  <c r="EZ7" i="1" s="1"/>
  <c r="EX7" i="1"/>
  <c r="EQ7" i="1"/>
  <c r="ER7" i="1" s="1"/>
  <c r="EP7" i="1"/>
  <c r="ES7" i="1" s="1"/>
  <c r="EI7" i="1"/>
  <c r="EJ7" i="1" s="1"/>
  <c r="EA7" i="1"/>
  <c r="EB7" i="1" s="1"/>
  <c r="DZ7" i="1"/>
  <c r="DS7" i="1"/>
  <c r="DT7" i="1" s="1"/>
  <c r="DK7" i="1"/>
  <c r="DL7" i="1" s="1"/>
  <c r="DJ7" i="1"/>
  <c r="DM7" i="1" s="1"/>
  <c r="DC7" i="1"/>
  <c r="DD7" i="1" s="1"/>
  <c r="DB7" i="1"/>
  <c r="DE7" i="1" s="1"/>
  <c r="CU7" i="1"/>
  <c r="CT7" i="1" s="1"/>
  <c r="CW7" i="1" s="1"/>
  <c r="CO7" i="1"/>
  <c r="CM7" i="1"/>
  <c r="CN7" i="1" s="1"/>
  <c r="CL7" i="1"/>
  <c r="CE7" i="1"/>
  <c r="CF7" i="1" s="1"/>
  <c r="CD7" i="1"/>
  <c r="CG7" i="1" s="1"/>
  <c r="BW7" i="1"/>
  <c r="BX7" i="1" s="1"/>
  <c r="BV7" i="1"/>
  <c r="BY7" i="1" s="1"/>
  <c r="BO7" i="1"/>
  <c r="BP7" i="1" s="1"/>
  <c r="AQ7" i="1"/>
  <c r="AR7" i="1" s="1"/>
  <c r="AP7" i="1"/>
  <c r="AS7" i="1" s="1"/>
  <c r="AI7" i="1"/>
  <c r="AJ7" i="1" s="1"/>
  <c r="AH7" i="1"/>
  <c r="AK7" i="1" s="1"/>
  <c r="AC7" i="1"/>
  <c r="AA7" i="1"/>
  <c r="AB7" i="1" s="1"/>
  <c r="Z7" i="1"/>
  <c r="U7" i="1"/>
  <c r="S7" i="1"/>
  <c r="T7" i="1" s="1"/>
  <c r="R7" i="1"/>
  <c r="D7" i="1"/>
  <c r="E7" i="1" s="1"/>
  <c r="B7" i="1"/>
  <c r="H9" i="3"/>
  <c r="J9" i="3" s="1"/>
  <c r="ES6" i="1"/>
  <c r="D45" i="3"/>
  <c r="EC6" i="1"/>
  <c r="AC6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CO6" i="1"/>
  <c r="AS6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DM6" i="1"/>
  <c r="EC7" i="1" l="1"/>
  <c r="EH7" i="1"/>
  <c r="EK7" i="1" s="1"/>
  <c r="DR7" i="1"/>
  <c r="DU7" i="1" s="1"/>
  <c r="CV7" i="1"/>
  <c r="BN7" i="1"/>
  <c r="BQ7" i="1" s="1"/>
  <c r="A7" i="1"/>
  <c r="C7" i="1" s="1"/>
  <c r="F7" i="1" s="1"/>
  <c r="G7" i="1" s="1"/>
  <c r="AC8" i="1"/>
  <c r="AC9" i="1" s="1"/>
  <c r="AC10" i="1" s="1"/>
  <c r="M6" i="1"/>
  <c r="K7" i="1" l="1"/>
  <c r="FP7" i="1"/>
  <c r="I5" i="4" s="1"/>
  <c r="AC11" i="1"/>
  <c r="AC12" i="1" s="1"/>
  <c r="H21" i="1"/>
  <c r="H22" i="1" s="1"/>
  <c r="H23" i="1" s="1"/>
  <c r="H24" i="1" s="1"/>
  <c r="H25" i="1" s="1"/>
  <c r="H26" i="1" s="1"/>
  <c r="H27" i="1" s="1"/>
  <c r="H28" i="1" s="1"/>
  <c r="H29" i="1" s="1"/>
  <c r="L7" i="1" l="1"/>
  <c r="J7" i="1"/>
  <c r="M7" i="1" s="1"/>
  <c r="AC13" i="1"/>
  <c r="AC14" i="1" s="1"/>
  <c r="AS8" i="1"/>
  <c r="DP20" i="1"/>
  <c r="DU6" i="1"/>
  <c r="AC15" i="1" l="1"/>
  <c r="AC16" i="1" s="1"/>
  <c r="AS9" i="1"/>
  <c r="AS10" i="1" s="1"/>
  <c r="CR19" i="1"/>
  <c r="CW6" i="1"/>
  <c r="AC17" i="1" l="1"/>
  <c r="AC18" i="1" s="1"/>
  <c r="AS11" i="1"/>
  <c r="AS12" i="1" s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DB24" i="1"/>
  <c r="DB23" i="1"/>
  <c r="BN23" i="1"/>
  <c r="FF22" i="1"/>
  <c r="DB22" i="1"/>
  <c r="BN22" i="1"/>
  <c r="FF21" i="1"/>
  <c r="DB21" i="1"/>
  <c r="BN21" i="1"/>
  <c r="FF20" i="1"/>
  <c r="DB20" i="1"/>
  <c r="BN20" i="1"/>
  <c r="FF19" i="1"/>
  <c r="DB19" i="1"/>
  <c r="BN19" i="1"/>
  <c r="FF18" i="1"/>
  <c r="DB18" i="1"/>
  <c r="BN18" i="1"/>
  <c r="FF17" i="1"/>
  <c r="DB17" i="1"/>
  <c r="BN17" i="1"/>
  <c r="FF16" i="1"/>
  <c r="DB16" i="1"/>
  <c r="BN16" i="1"/>
  <c r="FF15" i="1"/>
  <c r="DB15" i="1"/>
  <c r="BN15" i="1"/>
  <c r="FF14" i="1"/>
  <c r="DB14" i="1"/>
  <c r="BN14" i="1"/>
  <c r="FF13" i="1"/>
  <c r="DB13" i="1"/>
  <c r="BN13" i="1"/>
  <c r="FF12" i="1"/>
  <c r="DB12" i="1"/>
  <c r="BN12" i="1"/>
  <c r="FF11" i="1"/>
  <c r="DB11" i="1"/>
  <c r="BN11" i="1"/>
  <c r="FF10" i="1"/>
  <c r="DB10" i="1"/>
  <c r="BN10" i="1"/>
  <c r="FF9" i="1"/>
  <c r="DB9" i="1"/>
  <c r="BN9" i="1"/>
  <c r="FF8" i="1"/>
  <c r="DB8" i="1"/>
  <c r="BN8" i="1"/>
  <c r="AC19" i="1" l="1"/>
  <c r="AC20" i="1" s="1"/>
  <c r="AS13" i="1"/>
  <c r="AS14" i="1" s="1"/>
  <c r="AK6" i="1"/>
  <c r="AC21" i="1" l="1"/>
  <c r="AC22" i="1" s="1"/>
  <c r="AS15" i="1"/>
  <c r="AS16" i="1" s="1"/>
  <c r="DE6" i="1"/>
  <c r="AC23" i="1" l="1"/>
  <c r="AC24" i="1" s="1"/>
  <c r="Z25" i="1" s="1"/>
  <c r="AS17" i="1"/>
  <c r="AS18" i="1" s="1"/>
  <c r="FI6" i="1"/>
  <c r="AC25" i="1" l="1"/>
  <c r="AE2" i="1" s="1"/>
  <c r="H41" i="3" s="1"/>
  <c r="J41" i="3" s="1"/>
  <c r="AS19" i="1"/>
  <c r="AS20" i="1" s="1"/>
  <c r="FK6" i="1"/>
  <c r="AS21" i="1" l="1"/>
  <c r="AS22" i="1" s="1"/>
  <c r="AP23" i="1" l="1"/>
  <c r="AS23" i="1" s="1"/>
  <c r="AU2" i="1"/>
  <c r="H37" i="3" s="1"/>
  <c r="J37" i="3" s="1"/>
  <c r="D8" i="1" l="1"/>
  <c r="D9" i="1" l="1"/>
  <c r="E8" i="1"/>
  <c r="A8" i="1" s="1"/>
  <c r="C8" i="1" s="1"/>
  <c r="D10" i="1" l="1"/>
  <c r="E9" i="1"/>
  <c r="A9" i="1" s="1"/>
  <c r="C9" i="1" s="1"/>
  <c r="E10" i="1" l="1"/>
  <c r="A10" i="1" s="1"/>
  <c r="C10" i="1" s="1"/>
  <c r="D11" i="1"/>
  <c r="E11" i="1" l="1"/>
  <c r="A11" i="1" s="1"/>
  <c r="C11" i="1" s="1"/>
  <c r="D12" i="1"/>
  <c r="E12" i="1" l="1"/>
  <c r="A12" i="1" s="1"/>
  <c r="C12" i="1" s="1"/>
  <c r="D13" i="1"/>
  <c r="F8" i="1"/>
  <c r="AT7" i="1"/>
  <c r="EQ8" i="1" l="1"/>
  <c r="AA8" i="1"/>
  <c r="AB8" i="1" s="1"/>
  <c r="AD8" i="1" s="1"/>
  <c r="AD7" i="1"/>
  <c r="D14" i="1"/>
  <c r="E13" i="1"/>
  <c r="A13" i="1" s="1"/>
  <c r="C13" i="1" s="1"/>
  <c r="F9" i="1"/>
  <c r="G8" i="1"/>
  <c r="AQ8" i="1" s="1"/>
  <c r="AR8" i="1" s="1"/>
  <c r="AT8" i="1" s="1"/>
  <c r="ET7" i="1" l="1"/>
  <c r="ED7" i="1"/>
  <c r="EA9" i="1"/>
  <c r="EP8" i="1"/>
  <c r="ER8" i="1"/>
  <c r="ET8" i="1" s="1"/>
  <c r="G9" i="1"/>
  <c r="AQ9" i="1" s="1"/>
  <c r="AR9" i="1" s="1"/>
  <c r="AT9" i="1" s="1"/>
  <c r="D15" i="1"/>
  <c r="E14" i="1"/>
  <c r="A14" i="1" s="1"/>
  <c r="C14" i="1" s="1"/>
  <c r="F10" i="1"/>
  <c r="AA9" i="1" l="1"/>
  <c r="AB9" i="1" s="1"/>
  <c r="DZ9" i="1"/>
  <c r="EB9" i="1"/>
  <c r="EA8" i="1"/>
  <c r="ES8" i="1"/>
  <c r="EQ9" i="1" s="1"/>
  <c r="EP9" i="1" s="1"/>
  <c r="AA10" i="1"/>
  <c r="AB10" i="1" s="1"/>
  <c r="AD10" i="1" s="1"/>
  <c r="CP7" i="1"/>
  <c r="E15" i="1"/>
  <c r="A15" i="1" s="1"/>
  <c r="C15" i="1" s="1"/>
  <c r="D16" i="1"/>
  <c r="F11" i="1"/>
  <c r="G10" i="1"/>
  <c r="AQ10" i="1" s="1"/>
  <c r="AR10" i="1" s="1"/>
  <c r="AT10" i="1" s="1"/>
  <c r="AD9" i="1" l="1"/>
  <c r="ER9" i="1"/>
  <c r="F9" i="3" s="1"/>
  <c r="ES9" i="1"/>
  <c r="EB8" i="1"/>
  <c r="DZ8" i="1"/>
  <c r="EA11" i="1"/>
  <c r="ED9" i="1"/>
  <c r="CM8" i="1"/>
  <c r="CM9" i="1"/>
  <c r="G11" i="1"/>
  <c r="AQ11" i="1" s="1"/>
  <c r="AR11" i="1" s="1"/>
  <c r="AT11" i="1" s="1"/>
  <c r="D17" i="1"/>
  <c r="E16" i="1"/>
  <c r="A16" i="1" s="1"/>
  <c r="C16" i="1" s="1"/>
  <c r="F12" i="1"/>
  <c r="AA11" i="1" l="1"/>
  <c r="AB11" i="1" s="1"/>
  <c r="ET9" i="1"/>
  <c r="DZ11" i="1"/>
  <c r="EB11" i="1"/>
  <c r="ED8" i="1"/>
  <c r="EC8" i="1"/>
  <c r="EC9" i="1" s="1"/>
  <c r="AA12" i="1"/>
  <c r="AB12" i="1" s="1"/>
  <c r="AD12" i="1" s="1"/>
  <c r="CN8" i="1"/>
  <c r="CL8" i="1"/>
  <c r="CN9" i="1"/>
  <c r="CL9" i="1"/>
  <c r="D18" i="1"/>
  <c r="E17" i="1"/>
  <c r="A17" i="1" s="1"/>
  <c r="C17" i="1" s="1"/>
  <c r="G12" i="1"/>
  <c r="AQ12" i="1" s="1"/>
  <c r="AR12" i="1" s="1"/>
  <c r="AT12" i="1" s="1"/>
  <c r="F13" i="1"/>
  <c r="AD11" i="1" l="1"/>
  <c r="EA10" i="1"/>
  <c r="AA13" i="1"/>
  <c r="AB13" i="1" s="1"/>
  <c r="AD13" i="1" s="1"/>
  <c r="EA13" i="1"/>
  <c r="ED11" i="1"/>
  <c r="CP8" i="1"/>
  <c r="CO8" i="1"/>
  <c r="CP9" i="1"/>
  <c r="CO9" i="1"/>
  <c r="G13" i="1"/>
  <c r="AQ13" i="1" s="1"/>
  <c r="AR13" i="1" s="1"/>
  <c r="AT13" i="1" s="1"/>
  <c r="E18" i="1"/>
  <c r="A18" i="1" s="1"/>
  <c r="C18" i="1" s="1"/>
  <c r="D19" i="1"/>
  <c r="F14" i="1"/>
  <c r="EB10" i="1" l="1"/>
  <c r="DZ10" i="1"/>
  <c r="AA14" i="1"/>
  <c r="AB14" i="1" s="1"/>
  <c r="AD14" i="1" s="1"/>
  <c r="EB13" i="1"/>
  <c r="DZ13" i="1"/>
  <c r="ED13" i="1" s="1"/>
  <c r="CM10" i="1"/>
  <c r="CM11" i="1"/>
  <c r="D20" i="1"/>
  <c r="E19" i="1"/>
  <c r="A19" i="1" s="1"/>
  <c r="C19" i="1" s="1"/>
  <c r="F15" i="1"/>
  <c r="G14" i="1"/>
  <c r="AQ14" i="1" s="1"/>
  <c r="AR14" i="1" s="1"/>
  <c r="AT14" i="1" s="1"/>
  <c r="ED10" i="1" l="1"/>
  <c r="EC10" i="1"/>
  <c r="EC11" i="1" s="1"/>
  <c r="EA15" i="1"/>
  <c r="CN10" i="1"/>
  <c r="CL10" i="1"/>
  <c r="CL11" i="1"/>
  <c r="CN11" i="1"/>
  <c r="G15" i="1"/>
  <c r="AQ15" i="1" s="1"/>
  <c r="AR15" i="1" s="1"/>
  <c r="AT15" i="1" s="1"/>
  <c r="D21" i="1"/>
  <c r="E20" i="1"/>
  <c r="A20" i="1" s="1"/>
  <c r="C20" i="1" s="1"/>
  <c r="F16" i="1"/>
  <c r="AA15" i="1" l="1"/>
  <c r="AB15" i="1" s="1"/>
  <c r="EA12" i="1"/>
  <c r="EB15" i="1"/>
  <c r="DZ15" i="1"/>
  <c r="AA16" i="1"/>
  <c r="AB16" i="1" s="1"/>
  <c r="AD16" i="1" s="1"/>
  <c r="CP10" i="1"/>
  <c r="CO10" i="1"/>
  <c r="CO11" i="1" s="1"/>
  <c r="CP11" i="1"/>
  <c r="G16" i="1"/>
  <c r="AQ16" i="1" s="1"/>
  <c r="AR16" i="1" s="1"/>
  <c r="AT16" i="1" s="1"/>
  <c r="D22" i="1"/>
  <c r="E21" i="1"/>
  <c r="A21" i="1" s="1"/>
  <c r="C21" i="1" s="1"/>
  <c r="F17" i="1"/>
  <c r="AD15" i="1" l="1"/>
  <c r="DZ12" i="1"/>
  <c r="EB12" i="1"/>
  <c r="EA17" i="1"/>
  <c r="ED15" i="1"/>
  <c r="CM12" i="1"/>
  <c r="CM13" i="1"/>
  <c r="G17" i="1"/>
  <c r="AQ17" i="1" s="1"/>
  <c r="AR17" i="1" s="1"/>
  <c r="AT17" i="1" s="1"/>
  <c r="E22" i="1"/>
  <c r="A22" i="1" s="1"/>
  <c r="C22" i="1" s="1"/>
  <c r="D23" i="1"/>
  <c r="F18" i="1"/>
  <c r="AA17" i="1" l="1"/>
  <c r="AB17" i="1" s="1"/>
  <c r="AD17" i="1" s="1"/>
  <c r="ED12" i="1"/>
  <c r="EC12" i="1"/>
  <c r="EC13" i="1" s="1"/>
  <c r="EB17" i="1"/>
  <c r="DZ17" i="1"/>
  <c r="AA18" i="1"/>
  <c r="AB18" i="1" s="1"/>
  <c r="AD18" i="1" s="1"/>
  <c r="CL12" i="1"/>
  <c r="CN12" i="1"/>
  <c r="CN13" i="1"/>
  <c r="CL13" i="1"/>
  <c r="G18" i="1"/>
  <c r="AQ18" i="1" s="1"/>
  <c r="AR18" i="1" s="1"/>
  <c r="AT18" i="1" s="1"/>
  <c r="D24" i="1"/>
  <c r="E23" i="1"/>
  <c r="A23" i="1" s="1"/>
  <c r="C23" i="1" s="1"/>
  <c r="F19" i="1"/>
  <c r="EA14" i="1" l="1"/>
  <c r="AA19" i="1"/>
  <c r="AB19" i="1" s="1"/>
  <c r="AD19" i="1" s="1"/>
  <c r="EA19" i="1"/>
  <c r="ED17" i="1"/>
  <c r="CP12" i="1"/>
  <c r="CO12" i="1"/>
  <c r="CP13" i="1"/>
  <c r="CO13" i="1"/>
  <c r="G19" i="1"/>
  <c r="AQ19" i="1" s="1"/>
  <c r="AR19" i="1" s="1"/>
  <c r="AT19" i="1" s="1"/>
  <c r="E24" i="1"/>
  <c r="A24" i="1" s="1"/>
  <c r="C24" i="1" s="1"/>
  <c r="D25" i="1"/>
  <c r="F20" i="1"/>
  <c r="DZ14" i="1" l="1"/>
  <c r="EB14" i="1"/>
  <c r="AA20" i="1"/>
  <c r="AB20" i="1" s="1"/>
  <c r="AD20" i="1" s="1"/>
  <c r="EB19" i="1"/>
  <c r="DZ19" i="1"/>
  <c r="ED19" i="1" s="1"/>
  <c r="CM14" i="1"/>
  <c r="CM15" i="1"/>
  <c r="G20" i="1"/>
  <c r="AQ20" i="1" s="1"/>
  <c r="AR20" i="1" s="1"/>
  <c r="AT20" i="1" s="1"/>
  <c r="D26" i="1"/>
  <c r="D27" i="1" s="1"/>
  <c r="D28" i="1" s="1"/>
  <c r="D29" i="1" s="1"/>
  <c r="E25" i="1"/>
  <c r="A25" i="1" s="1"/>
  <c r="C25" i="1" s="1"/>
  <c r="F21" i="1"/>
  <c r="ED14" i="1" l="1"/>
  <c r="EC14" i="1"/>
  <c r="EC15" i="1" s="1"/>
  <c r="AA21" i="1"/>
  <c r="AB21" i="1" s="1"/>
  <c r="AD21" i="1" s="1"/>
  <c r="EA21" i="1"/>
  <c r="CL14" i="1"/>
  <c r="CN14" i="1"/>
  <c r="CN15" i="1"/>
  <c r="CL15" i="1"/>
  <c r="G21" i="1"/>
  <c r="AQ21" i="1" s="1"/>
  <c r="AR21" i="1" s="1"/>
  <c r="AT21" i="1" s="1"/>
  <c r="E26" i="1"/>
  <c r="A26" i="1" s="1"/>
  <c r="C26" i="1" s="1"/>
  <c r="F22" i="1"/>
  <c r="EA16" i="1" l="1"/>
  <c r="AA22" i="1"/>
  <c r="AB22" i="1" s="1"/>
  <c r="AD22" i="1" s="1"/>
  <c r="EB21" i="1"/>
  <c r="DZ21" i="1"/>
  <c r="ED21" i="1" s="1"/>
  <c r="CP14" i="1"/>
  <c r="CO14" i="1"/>
  <c r="CO15" i="1" s="1"/>
  <c r="CP15" i="1"/>
  <c r="E27" i="1"/>
  <c r="G22" i="1"/>
  <c r="AQ22" i="1" s="1"/>
  <c r="AR22" i="1" s="1"/>
  <c r="AT22" i="1" s="1"/>
  <c r="F23" i="1"/>
  <c r="EB16" i="1" l="1"/>
  <c r="DZ16" i="1"/>
  <c r="AA23" i="1"/>
  <c r="AB23" i="1" s="1"/>
  <c r="AD23" i="1" s="1"/>
  <c r="EA23" i="1"/>
  <c r="CM16" i="1"/>
  <c r="CM17" i="1"/>
  <c r="A27" i="1"/>
  <c r="C27" i="1" s="1"/>
  <c r="F27" i="1" s="1"/>
  <c r="E28" i="1"/>
  <c r="G23" i="1"/>
  <c r="AQ23" i="1" s="1"/>
  <c r="AR23" i="1" s="1"/>
  <c r="AT23" i="1" s="1"/>
  <c r="F24" i="1"/>
  <c r="F26" i="1"/>
  <c r="F25" i="1"/>
  <c r="ED16" i="1" l="1"/>
  <c r="EC16" i="1"/>
  <c r="EC17" i="1" s="1"/>
  <c r="EA25" i="1"/>
  <c r="AA24" i="1"/>
  <c r="AB24" i="1" s="1"/>
  <c r="AD24" i="1" s="1"/>
  <c r="DZ23" i="1"/>
  <c r="EB23" i="1"/>
  <c r="CN16" i="1"/>
  <c r="CL16" i="1"/>
  <c r="CN17" i="1"/>
  <c r="CL17" i="1"/>
  <c r="A28" i="1"/>
  <c r="C28" i="1" s="1"/>
  <c r="F28" i="1" s="1"/>
  <c r="G28" i="1" s="1"/>
  <c r="E29" i="1"/>
  <c r="A29" i="1" s="1"/>
  <c r="C29" i="1" s="1"/>
  <c r="F29" i="1" s="1"/>
  <c r="G27" i="1"/>
  <c r="G24" i="1"/>
  <c r="AA25" i="1" s="1"/>
  <c r="AB25" i="1" s="1"/>
  <c r="G25" i="1"/>
  <c r="G26" i="1"/>
  <c r="AD25" i="1" l="1"/>
  <c r="F41" i="3"/>
  <c r="EA18" i="1"/>
  <c r="ED23" i="1"/>
  <c r="DZ25" i="1"/>
  <c r="EB25" i="1"/>
  <c r="CP16" i="1"/>
  <c r="CO16" i="1"/>
  <c r="CP17" i="1"/>
  <c r="CO17" i="1"/>
  <c r="G29" i="1"/>
  <c r="F5" i="1"/>
  <c r="A5" i="1"/>
  <c r="EB18" i="1" l="1"/>
  <c r="DZ18" i="1"/>
  <c r="ED25" i="1"/>
  <c r="CM18" i="1"/>
  <c r="CM19" i="1"/>
  <c r="BQ6" i="1"/>
  <c r="ED18" i="1" l="1"/>
  <c r="EC18" i="1"/>
  <c r="EC19" i="1" s="1"/>
  <c r="CN18" i="1"/>
  <c r="CL18" i="1"/>
  <c r="CN19" i="1"/>
  <c r="CL19" i="1"/>
  <c r="BS6" i="1"/>
  <c r="F6" i="1"/>
  <c r="B6" i="1"/>
  <c r="A6" i="1"/>
  <c r="EA20" i="1" l="1"/>
  <c r="CP18" i="1"/>
  <c r="CO18" i="1"/>
  <c r="CO19" i="1" s="1"/>
  <c r="CP19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G6" i="1"/>
  <c r="EK6" i="1"/>
  <c r="EB20" i="1" l="1"/>
  <c r="DZ20" i="1"/>
  <c r="CM20" i="1"/>
  <c r="CM21" i="1"/>
  <c r="F37" i="3"/>
  <c r="E2" i="5"/>
  <c r="D2" i="5"/>
  <c r="C2" i="5"/>
  <c r="ED20" i="1" l="1"/>
  <c r="EC20" i="1"/>
  <c r="CL20" i="1"/>
  <c r="CN20" i="1"/>
  <c r="CL21" i="1"/>
  <c r="CN21" i="1"/>
  <c r="FA6" i="1"/>
  <c r="EC21" i="1" l="1"/>
  <c r="EA22" i="1"/>
  <c r="CP20" i="1"/>
  <c r="CO20" i="1"/>
  <c r="CO21" i="1" s="1"/>
  <c r="CM23" i="1"/>
  <c r="CP21" i="1"/>
  <c r="EB22" i="1" l="1"/>
  <c r="DZ22" i="1"/>
  <c r="CM22" i="1"/>
  <c r="CL23" i="1"/>
  <c r="CN23" i="1"/>
  <c r="ED22" i="1" l="1"/>
  <c r="EC22" i="1"/>
  <c r="CP23" i="1"/>
  <c r="CL22" i="1"/>
  <c r="CN22" i="1"/>
  <c r="EC23" i="1" l="1"/>
  <c r="EA24" i="1"/>
  <c r="CP22" i="1"/>
  <c r="CO22" i="1"/>
  <c r="CO23" i="1" s="1"/>
  <c r="DZ24" i="1" l="1"/>
  <c r="EB24" i="1"/>
  <c r="CM24" i="1"/>
  <c r="DN7" i="1"/>
  <c r="DK8" i="1"/>
  <c r="FI8" i="1"/>
  <c r="DE8" i="1"/>
  <c r="DF7" i="1"/>
  <c r="BQ8" i="1"/>
  <c r="FG8" i="1"/>
  <c r="ED24" i="1" l="1"/>
  <c r="EC24" i="1"/>
  <c r="CN24" i="1"/>
  <c r="F39" i="3" s="1"/>
  <c r="CL24" i="1"/>
  <c r="DL8" i="1"/>
  <c r="DJ8" i="1"/>
  <c r="DC8" i="1"/>
  <c r="DD8" i="1" s="1"/>
  <c r="DF8" i="1" s="1"/>
  <c r="BO8" i="1"/>
  <c r="BS8" i="1" s="1"/>
  <c r="FI9" i="1"/>
  <c r="FI10" i="1" s="1"/>
  <c r="FG9" i="1"/>
  <c r="FK7" i="1"/>
  <c r="FJ7" i="1"/>
  <c r="DE9" i="1"/>
  <c r="DE10" i="1" s="1"/>
  <c r="DC9" i="1"/>
  <c r="DD9" i="1" s="1"/>
  <c r="DF9" i="1" s="1"/>
  <c r="FH8" i="1"/>
  <c r="FJ8" i="1" s="1"/>
  <c r="FK8" i="1"/>
  <c r="BQ9" i="1"/>
  <c r="BO9" i="1"/>
  <c r="BS7" i="1"/>
  <c r="BR7" i="1"/>
  <c r="EC25" i="1" l="1"/>
  <c r="EE2" i="1"/>
  <c r="EA26" i="1"/>
  <c r="CP24" i="1"/>
  <c r="CO24" i="1"/>
  <c r="DM8" i="1"/>
  <c r="DK9" i="1" s="1"/>
  <c r="DL9" i="1" s="1"/>
  <c r="DN8" i="1"/>
  <c r="BP8" i="1"/>
  <c r="BR8" i="1" s="1"/>
  <c r="FG10" i="1"/>
  <c r="FH10" i="1" s="1"/>
  <c r="FJ10" i="1" s="1"/>
  <c r="DC10" i="1"/>
  <c r="DD10" i="1" s="1"/>
  <c r="DF10" i="1" s="1"/>
  <c r="FK9" i="1"/>
  <c r="FH9" i="1"/>
  <c r="FJ9" i="1" s="1"/>
  <c r="FI11" i="1"/>
  <c r="FI12" i="1" s="1"/>
  <c r="FG11" i="1"/>
  <c r="DE11" i="1"/>
  <c r="DE12" i="1" s="1"/>
  <c r="DC11" i="1"/>
  <c r="DD11" i="1" s="1"/>
  <c r="DF11" i="1" s="1"/>
  <c r="BQ10" i="1"/>
  <c r="BO11" i="1" s="1"/>
  <c r="BP11" i="1" s="1"/>
  <c r="BR11" i="1" s="1"/>
  <c r="BO10" i="1"/>
  <c r="BP9" i="1"/>
  <c r="BR9" i="1" s="1"/>
  <c r="BS9" i="1"/>
  <c r="FG12" i="1"/>
  <c r="EB26" i="1" l="1"/>
  <c r="F43" i="3" s="1"/>
  <c r="DZ26" i="1"/>
  <c r="DJ9" i="1"/>
  <c r="DN9" i="1" s="1"/>
  <c r="AL7" i="1"/>
  <c r="FK10" i="1"/>
  <c r="DC12" i="1"/>
  <c r="DD12" i="1" s="1"/>
  <c r="DF12" i="1" s="1"/>
  <c r="BQ11" i="1"/>
  <c r="BS11" i="1"/>
  <c r="FK11" i="1"/>
  <c r="FH11" i="1"/>
  <c r="FJ11" i="1" s="1"/>
  <c r="FI13" i="1"/>
  <c r="FI14" i="1" s="1"/>
  <c r="FG13" i="1"/>
  <c r="DE13" i="1"/>
  <c r="DE14" i="1" s="1"/>
  <c r="DC13" i="1"/>
  <c r="DD13" i="1" s="1"/>
  <c r="DF13" i="1" s="1"/>
  <c r="BS10" i="1"/>
  <c r="BP10" i="1"/>
  <c r="BR10" i="1" s="1"/>
  <c r="FK12" i="1"/>
  <c r="FH12" i="1"/>
  <c r="FJ12" i="1" s="1"/>
  <c r="ED26" i="1" l="1"/>
  <c r="EC26" i="1"/>
  <c r="DM9" i="1"/>
  <c r="DK10" i="1" s="1"/>
  <c r="DJ10" i="1" s="1"/>
  <c r="FG14" i="1"/>
  <c r="FK14" i="1" s="1"/>
  <c r="DC14" i="1"/>
  <c r="DD14" i="1" s="1"/>
  <c r="DF14" i="1" s="1"/>
  <c r="BQ12" i="1"/>
  <c r="BO12" i="1"/>
  <c r="FI15" i="1"/>
  <c r="FI16" i="1" s="1"/>
  <c r="FG15" i="1"/>
  <c r="FK13" i="1"/>
  <c r="FH13" i="1"/>
  <c r="FJ13" i="1" s="1"/>
  <c r="DE15" i="1"/>
  <c r="DE16" i="1" s="1"/>
  <c r="DC15" i="1"/>
  <c r="DD15" i="1" s="1"/>
  <c r="DF15" i="1" s="1"/>
  <c r="DC16" i="1"/>
  <c r="DD16" i="1" s="1"/>
  <c r="DF16" i="1" s="1"/>
  <c r="AK8" i="1"/>
  <c r="AI9" i="1" s="1"/>
  <c r="AJ9" i="1" s="1"/>
  <c r="AL9" i="1" s="1"/>
  <c r="AI8" i="1"/>
  <c r="AJ8" i="1" s="1"/>
  <c r="AL8" i="1" s="1"/>
  <c r="DL10" i="1" l="1"/>
  <c r="DN10" i="1"/>
  <c r="DM10" i="1"/>
  <c r="DK11" i="1" s="1"/>
  <c r="DL11" i="1" s="1"/>
  <c r="FH14" i="1"/>
  <c r="FJ14" i="1" s="1"/>
  <c r="BQ13" i="1"/>
  <c r="BO13" i="1"/>
  <c r="FG16" i="1"/>
  <c r="FH16" i="1" s="1"/>
  <c r="FJ16" i="1" s="1"/>
  <c r="BP12" i="1"/>
  <c r="BR12" i="1" s="1"/>
  <c r="BS12" i="1"/>
  <c r="BQ14" i="1"/>
  <c r="BO14" i="1"/>
  <c r="FI17" i="1"/>
  <c r="FI18" i="1" s="1"/>
  <c r="FG17" i="1"/>
  <c r="FK15" i="1"/>
  <c r="FH15" i="1"/>
  <c r="FJ15" i="1" s="1"/>
  <c r="DE17" i="1"/>
  <c r="DE18" i="1" s="1"/>
  <c r="DC17" i="1"/>
  <c r="DD17" i="1" s="1"/>
  <c r="DF17" i="1" s="1"/>
  <c r="AK9" i="1"/>
  <c r="DJ11" i="1" l="1"/>
  <c r="DN11" i="1" s="1"/>
  <c r="BP13" i="1"/>
  <c r="BR13" i="1" s="1"/>
  <c r="BS13" i="1"/>
  <c r="FG18" i="1"/>
  <c r="FH18" i="1" s="1"/>
  <c r="FJ18" i="1" s="1"/>
  <c r="FK16" i="1"/>
  <c r="BQ15" i="1"/>
  <c r="BO15" i="1"/>
  <c r="DC18" i="1"/>
  <c r="DD18" i="1" s="1"/>
  <c r="DF18" i="1" s="1"/>
  <c r="BP14" i="1"/>
  <c r="BR14" i="1" s="1"/>
  <c r="BS14" i="1"/>
  <c r="FI19" i="1"/>
  <c r="FI20" i="1" s="1"/>
  <c r="FG19" i="1"/>
  <c r="FK17" i="1"/>
  <c r="FH17" i="1"/>
  <c r="FJ17" i="1" s="1"/>
  <c r="DE19" i="1"/>
  <c r="DE20" i="1" s="1"/>
  <c r="DC19" i="1"/>
  <c r="DD19" i="1" s="1"/>
  <c r="DF19" i="1" s="1"/>
  <c r="AK10" i="1"/>
  <c r="AI10" i="1"/>
  <c r="AJ10" i="1" s="1"/>
  <c r="AL10" i="1" s="1"/>
  <c r="DM11" i="1" l="1"/>
  <c r="DK12" i="1" s="1"/>
  <c r="DJ12" i="1" s="1"/>
  <c r="FK18" i="1"/>
  <c r="BQ16" i="1"/>
  <c r="BQ17" i="1" s="1"/>
  <c r="BO16" i="1"/>
  <c r="BS15" i="1"/>
  <c r="BP15" i="1"/>
  <c r="BR15" i="1" s="1"/>
  <c r="BO17" i="1"/>
  <c r="DC20" i="1"/>
  <c r="DD20" i="1" s="1"/>
  <c r="DF20" i="1" s="1"/>
  <c r="FG20" i="1"/>
  <c r="FH20" i="1" s="1"/>
  <c r="FJ20" i="1" s="1"/>
  <c r="FI21" i="1"/>
  <c r="FI22" i="1" s="1"/>
  <c r="FG21" i="1"/>
  <c r="FH19" i="1"/>
  <c r="FJ19" i="1" s="1"/>
  <c r="FK19" i="1"/>
  <c r="DE21" i="1"/>
  <c r="DE22" i="1" s="1"/>
  <c r="DC21" i="1"/>
  <c r="DD21" i="1" s="1"/>
  <c r="DF21" i="1" s="1"/>
  <c r="AK11" i="1"/>
  <c r="AK12" i="1" s="1"/>
  <c r="AI11" i="1"/>
  <c r="AJ11" i="1" s="1"/>
  <c r="AL11" i="1" s="1"/>
  <c r="FG22" i="1"/>
  <c r="DL12" i="1" l="1"/>
  <c r="DN12" i="1"/>
  <c r="DM12" i="1"/>
  <c r="DK13" i="1" s="1"/>
  <c r="DL13" i="1" s="1"/>
  <c r="BQ18" i="1"/>
  <c r="BO19" i="1" s="1"/>
  <c r="BO18" i="1"/>
  <c r="BS16" i="1"/>
  <c r="BP16" i="1"/>
  <c r="BR16" i="1" s="1"/>
  <c r="BS17" i="1"/>
  <c r="BP17" i="1"/>
  <c r="BR17" i="1" s="1"/>
  <c r="DC22" i="1"/>
  <c r="DD22" i="1" s="1"/>
  <c r="DF22" i="1" s="1"/>
  <c r="FK20" i="1"/>
  <c r="AI12" i="1"/>
  <c r="AJ12" i="1" s="1"/>
  <c r="AL12" i="1" s="1"/>
  <c r="FF23" i="1"/>
  <c r="FI23" i="1" s="1"/>
  <c r="FK2" i="1" s="1"/>
  <c r="FG23" i="1"/>
  <c r="FH23" i="1" s="1"/>
  <c r="FH21" i="1"/>
  <c r="FJ21" i="1" s="1"/>
  <c r="FK21" i="1"/>
  <c r="DE23" i="1"/>
  <c r="DE24" i="1" s="1"/>
  <c r="DC25" i="1" s="1"/>
  <c r="DD25" i="1" s="1"/>
  <c r="DC23" i="1"/>
  <c r="DD23" i="1" s="1"/>
  <c r="DF23" i="1" s="1"/>
  <c r="DC24" i="1"/>
  <c r="DD24" i="1" s="1"/>
  <c r="FK22" i="1"/>
  <c r="FH22" i="1"/>
  <c r="AK13" i="1"/>
  <c r="AK14" i="1" s="1"/>
  <c r="AI13" i="1"/>
  <c r="AJ13" i="1" s="1"/>
  <c r="AL13" i="1" s="1"/>
  <c r="FJ23" i="1" l="1"/>
  <c r="BQ19" i="1"/>
  <c r="BQ20" i="1" s="1"/>
  <c r="BO21" i="1" s="1"/>
  <c r="BP21" i="1" s="1"/>
  <c r="BR21" i="1" s="1"/>
  <c r="DJ13" i="1"/>
  <c r="DN13" i="1" s="1"/>
  <c r="DM13" i="1"/>
  <c r="DK14" i="1" s="1"/>
  <c r="BO20" i="1"/>
  <c r="BP20" i="1" s="1"/>
  <c r="BS18" i="1"/>
  <c r="BP18" i="1"/>
  <c r="BR18" i="1" s="1"/>
  <c r="BP19" i="1"/>
  <c r="BR19" i="1" s="1"/>
  <c r="BS19" i="1"/>
  <c r="AI14" i="1"/>
  <c r="AJ14" i="1" s="1"/>
  <c r="AL14" i="1" s="1"/>
  <c r="DV7" i="1"/>
  <c r="FK23" i="1"/>
  <c r="AK15" i="1"/>
  <c r="AK16" i="1" s="1"/>
  <c r="AI17" i="1" s="1"/>
  <c r="AJ17" i="1" s="1"/>
  <c r="AI15" i="1"/>
  <c r="AJ15" i="1" s="1"/>
  <c r="FJ22" i="1"/>
  <c r="F21" i="3"/>
  <c r="DF24" i="1"/>
  <c r="F25" i="3"/>
  <c r="DB25" i="1"/>
  <c r="DE25" i="1" s="1"/>
  <c r="DG2" i="1" s="1"/>
  <c r="H25" i="3" s="1"/>
  <c r="J25" i="3" s="1"/>
  <c r="BQ21" i="1" l="1"/>
  <c r="BQ22" i="1" s="1"/>
  <c r="BO23" i="1" s="1"/>
  <c r="BS21" i="1"/>
  <c r="DL14" i="1"/>
  <c r="DJ14" i="1"/>
  <c r="BS20" i="1"/>
  <c r="DS8" i="1"/>
  <c r="AI16" i="1"/>
  <c r="AJ16" i="1" s="1"/>
  <c r="AL16" i="1" s="1"/>
  <c r="AL15" i="1"/>
  <c r="AL17" i="1"/>
  <c r="DF25" i="1"/>
  <c r="AK17" i="1"/>
  <c r="BO22" i="1"/>
  <c r="BR20" i="1"/>
  <c r="H43" i="3"/>
  <c r="J43" i="3" l="1"/>
  <c r="DM14" i="1"/>
  <c r="DK15" i="1" s="1"/>
  <c r="DL15" i="1" s="1"/>
  <c r="DN14" i="1"/>
  <c r="DR8" i="1"/>
  <c r="DT8" i="1"/>
  <c r="CX7" i="1"/>
  <c r="CU8" i="1"/>
  <c r="BP23" i="1"/>
  <c r="BR23" i="1" s="1"/>
  <c r="BS23" i="1"/>
  <c r="AK18" i="1"/>
  <c r="AI19" i="1" s="1"/>
  <c r="AJ19" i="1" s="1"/>
  <c r="AI18" i="1"/>
  <c r="AJ18" i="1" s="1"/>
  <c r="BS22" i="1"/>
  <c r="BP22" i="1"/>
  <c r="BQ23" i="1"/>
  <c r="DJ15" i="1" l="1"/>
  <c r="DN15" i="1" s="1"/>
  <c r="DV8" i="1"/>
  <c r="DU8" i="1"/>
  <c r="CV8" i="1"/>
  <c r="CT8" i="1"/>
  <c r="AL19" i="1"/>
  <c r="AL18" i="1"/>
  <c r="AK19" i="1"/>
  <c r="BR22" i="1"/>
  <c r="BO24" i="1"/>
  <c r="BN24" i="1"/>
  <c r="BQ24" i="1" s="1"/>
  <c r="DM15" i="1" l="1"/>
  <c r="DK16" i="1" s="1"/>
  <c r="DL16" i="1" s="1"/>
  <c r="DS9" i="1"/>
  <c r="CW8" i="1"/>
  <c r="CX8" i="1"/>
  <c r="FB7" i="1"/>
  <c r="AK20" i="1"/>
  <c r="AI21" i="1" s="1"/>
  <c r="AJ21" i="1" s="1"/>
  <c r="AI20" i="1"/>
  <c r="AJ20" i="1" s="1"/>
  <c r="BS24" i="1"/>
  <c r="BP24" i="1"/>
  <c r="BR24" i="1" s="1"/>
  <c r="U6" i="1"/>
  <c r="DJ16" i="1" l="1"/>
  <c r="DN16" i="1" s="1"/>
  <c r="DR9" i="1"/>
  <c r="DT9" i="1"/>
  <c r="CU9" i="1"/>
  <c r="EY8" i="1"/>
  <c r="EL7" i="1"/>
  <c r="EI8" i="1"/>
  <c r="AL21" i="1"/>
  <c r="AL20" i="1"/>
  <c r="AK21" i="1"/>
  <c r="BS2" i="1"/>
  <c r="DM16" i="1" l="1"/>
  <c r="DK17" i="1" s="1"/>
  <c r="DV9" i="1"/>
  <c r="DU9" i="1"/>
  <c r="CT9" i="1"/>
  <c r="CV9" i="1"/>
  <c r="EH8" i="1"/>
  <c r="EJ8" i="1"/>
  <c r="EZ8" i="1"/>
  <c r="EX8" i="1"/>
  <c r="AK22" i="1"/>
  <c r="AI23" i="1" s="1"/>
  <c r="AJ23" i="1" s="1"/>
  <c r="AI22" i="1"/>
  <c r="AJ22" i="1" s="1"/>
  <c r="CG6" i="1"/>
  <c r="BY6" i="1"/>
  <c r="DJ17" i="1" l="1"/>
  <c r="DL17" i="1"/>
  <c r="DS10" i="1"/>
  <c r="CX9" i="1"/>
  <c r="CW9" i="1"/>
  <c r="EL8" i="1"/>
  <c r="EK8" i="1"/>
  <c r="EI9" i="1" s="1"/>
  <c r="FB8" i="1"/>
  <c r="FA8" i="1"/>
  <c r="EY9" i="1" s="1"/>
  <c r="AL23" i="1"/>
  <c r="AL22" i="1"/>
  <c r="AK23" i="1"/>
  <c r="H23" i="3"/>
  <c r="DN17" i="1" l="1"/>
  <c r="DM17" i="1"/>
  <c r="DK18" i="1" s="1"/>
  <c r="DJ18" i="1" s="1"/>
  <c r="DT10" i="1"/>
  <c r="DR10" i="1"/>
  <c r="CU10" i="1"/>
  <c r="EX9" i="1"/>
  <c r="FA9" i="1" s="1"/>
  <c r="EY10" i="1" s="1"/>
  <c r="EX10" i="1" s="1"/>
  <c r="EZ9" i="1"/>
  <c r="EH9" i="1"/>
  <c r="EJ9" i="1"/>
  <c r="AK24" i="1"/>
  <c r="AI25" i="1" s="1"/>
  <c r="AJ25" i="1" s="1"/>
  <c r="AI24" i="1"/>
  <c r="AJ24" i="1" s="1"/>
  <c r="J23" i="3"/>
  <c r="CQ2" i="1"/>
  <c r="H39" i="3" s="1"/>
  <c r="F23" i="3"/>
  <c r="DL18" i="1" l="1"/>
  <c r="J39" i="3"/>
  <c r="DN18" i="1"/>
  <c r="DM18" i="1"/>
  <c r="DV10" i="1"/>
  <c r="DU10" i="1"/>
  <c r="CT10" i="1"/>
  <c r="CV10" i="1"/>
  <c r="EK9" i="1"/>
  <c r="EL9" i="1"/>
  <c r="EZ10" i="1"/>
  <c r="FB10" i="1" s="1"/>
  <c r="FB9" i="1"/>
  <c r="AL25" i="1"/>
  <c r="FA10" i="1"/>
  <c r="FC2" i="1" s="1"/>
  <c r="AL24" i="1"/>
  <c r="AK25" i="1"/>
  <c r="DK19" i="1" l="1"/>
  <c r="AM2" i="1"/>
  <c r="H27" i="3" s="1"/>
  <c r="J27" i="3" s="1"/>
  <c r="DS11" i="1"/>
  <c r="CX10" i="1"/>
  <c r="CW10" i="1"/>
  <c r="EI10" i="1"/>
  <c r="AH26" i="1"/>
  <c r="AK26" i="1" s="1"/>
  <c r="AI26" i="1"/>
  <c r="AJ26" i="1" s="1"/>
  <c r="H11" i="3"/>
  <c r="J11" i="3" s="1"/>
  <c r="DL19" i="1" l="1"/>
  <c r="DJ19" i="1"/>
  <c r="DT11" i="1"/>
  <c r="DR11" i="1"/>
  <c r="CU11" i="1"/>
  <c r="EJ10" i="1"/>
  <c r="EH10" i="1"/>
  <c r="F27" i="3"/>
  <c r="AL26" i="1"/>
  <c r="F11" i="3"/>
  <c r="DN19" i="1" l="1"/>
  <c r="DM19" i="1"/>
  <c r="DK20" i="1" s="1"/>
  <c r="DV11" i="1"/>
  <c r="DU11" i="1"/>
  <c r="DS12" i="1" s="1"/>
  <c r="CT11" i="1"/>
  <c r="CV11" i="1"/>
  <c r="N7" i="1"/>
  <c r="K8" i="1"/>
  <c r="EL10" i="1"/>
  <c r="EK10" i="1"/>
  <c r="H21" i="3"/>
  <c r="BC2" i="1"/>
  <c r="DJ20" i="1" l="1"/>
  <c r="DL20" i="1"/>
  <c r="DK21" i="1"/>
  <c r="DR12" i="1"/>
  <c r="DT12" i="1"/>
  <c r="J8" i="1"/>
  <c r="M8" i="1" s="1"/>
  <c r="K9" i="1" s="1"/>
  <c r="L8" i="1"/>
  <c r="CX11" i="1"/>
  <c r="CW11" i="1"/>
  <c r="EI11" i="1"/>
  <c r="J21" i="3"/>
  <c r="DN20" i="1" l="1"/>
  <c r="DM20" i="1"/>
  <c r="DL21" i="1"/>
  <c r="DJ21" i="1"/>
  <c r="DU12" i="1"/>
  <c r="DV12" i="1"/>
  <c r="N8" i="1"/>
  <c r="CU12" i="1"/>
  <c r="L9" i="1"/>
  <c r="J9" i="1"/>
  <c r="EH11" i="1"/>
  <c r="EJ11" i="1"/>
  <c r="DN21" i="1" l="1"/>
  <c r="DM21" i="1"/>
  <c r="DK22" i="1" s="1"/>
  <c r="DS13" i="1"/>
  <c r="CV12" i="1"/>
  <c r="CT12" i="1"/>
  <c r="N9" i="1"/>
  <c r="M9" i="1"/>
  <c r="K10" i="1" s="1"/>
  <c r="EL11" i="1"/>
  <c r="EK11" i="1"/>
  <c r="DL22" i="1" l="1"/>
  <c r="F35" i="3" s="1"/>
  <c r="DJ22" i="1"/>
  <c r="DR13" i="1"/>
  <c r="DT13" i="1"/>
  <c r="J10" i="1"/>
  <c r="M10" i="1" s="1"/>
  <c r="K11" i="1" s="1"/>
  <c r="L10" i="1"/>
  <c r="CX12" i="1"/>
  <c r="CW12" i="1"/>
  <c r="EI12" i="1"/>
  <c r="DN22" i="1" l="1"/>
  <c r="DM22" i="1"/>
  <c r="DO2" i="1" s="1"/>
  <c r="DV13" i="1"/>
  <c r="DU13" i="1"/>
  <c r="DS14" i="1" s="1"/>
  <c r="CU13" i="1"/>
  <c r="N10" i="1"/>
  <c r="J11" i="1"/>
  <c r="L11" i="1"/>
  <c r="EH12" i="1"/>
  <c r="EJ12" i="1"/>
  <c r="EU2" i="1"/>
  <c r="H35" i="3" l="1"/>
  <c r="J35" i="3" s="1"/>
  <c r="DR14" i="1"/>
  <c r="DU14" i="1" s="1"/>
  <c r="DT14" i="1"/>
  <c r="CV13" i="1"/>
  <c r="CT13" i="1"/>
  <c r="N11" i="1"/>
  <c r="M11" i="1"/>
  <c r="K12" i="1" s="1"/>
  <c r="EL12" i="1"/>
  <c r="EK12" i="1"/>
  <c r="DV14" i="1" l="1"/>
  <c r="DS15" i="1"/>
  <c r="L12" i="1"/>
  <c r="J12" i="1"/>
  <c r="M12" i="1" s="1"/>
  <c r="K13" i="1" s="1"/>
  <c r="CX13" i="1"/>
  <c r="CW13" i="1"/>
  <c r="EI13" i="1"/>
  <c r="DR15" i="1" l="1"/>
  <c r="DT15" i="1"/>
  <c r="N12" i="1"/>
  <c r="CU14" i="1"/>
  <c r="J13" i="1"/>
  <c r="L13" i="1"/>
  <c r="EJ13" i="1"/>
  <c r="F17" i="3" s="1"/>
  <c r="EH13" i="1"/>
  <c r="DV15" i="1" l="1"/>
  <c r="DU15" i="1"/>
  <c r="DS16" i="1" s="1"/>
  <c r="CT14" i="1"/>
  <c r="CV14" i="1"/>
  <c r="N13" i="1"/>
  <c r="M13" i="1"/>
  <c r="EL13" i="1"/>
  <c r="EK13" i="1"/>
  <c r="EM2" i="1" s="1"/>
  <c r="H17" i="3" s="1"/>
  <c r="J17" i="3" s="1"/>
  <c r="CE8" i="1"/>
  <c r="CD8" i="1" s="1"/>
  <c r="CG8" i="1" s="1"/>
  <c r="DR16" i="1" l="1"/>
  <c r="DT16" i="1"/>
  <c r="K14" i="1"/>
  <c r="CX14" i="1"/>
  <c r="CW14" i="1"/>
  <c r="CH7" i="1"/>
  <c r="CF8" i="1"/>
  <c r="CH8" i="1" s="1"/>
  <c r="V7" i="1"/>
  <c r="CE9" i="1"/>
  <c r="DV16" i="1" l="1"/>
  <c r="DU16" i="1"/>
  <c r="DS17" i="1" s="1"/>
  <c r="DT17" i="1" s="1"/>
  <c r="J14" i="1"/>
  <c r="L14" i="1"/>
  <c r="CU15" i="1"/>
  <c r="S8" i="1"/>
  <c r="R8" i="1" s="1"/>
  <c r="FN7" i="1"/>
  <c r="E5" i="4" s="1"/>
  <c r="CF9" i="1"/>
  <c r="CD9" i="1"/>
  <c r="DR17" i="1" l="1"/>
  <c r="DV17" i="1" s="1"/>
  <c r="N14" i="1"/>
  <c r="M14" i="1"/>
  <c r="K15" i="1" s="1"/>
  <c r="CV15" i="1"/>
  <c r="CT15" i="1"/>
  <c r="T8" i="1"/>
  <c r="V8" i="1" s="1"/>
  <c r="U8" i="1"/>
  <c r="S9" i="1" s="1"/>
  <c r="CH9" i="1"/>
  <c r="CG9" i="1"/>
  <c r="CE10" i="1" s="1"/>
  <c r="BZ7" i="1"/>
  <c r="FM7" i="1"/>
  <c r="BW8" i="1"/>
  <c r="FP8" i="1"/>
  <c r="I6" i="4" s="1"/>
  <c r="C5" i="4" l="1"/>
  <c r="G5" i="4" s="1"/>
  <c r="A5" i="4"/>
  <c r="DU17" i="1"/>
  <c r="DS18" i="1" s="1"/>
  <c r="DT18" i="1" s="1"/>
  <c r="J15" i="1"/>
  <c r="L15" i="1"/>
  <c r="FN15" i="1" s="1"/>
  <c r="E13" i="4" s="1"/>
  <c r="CX15" i="1"/>
  <c r="CW15" i="1"/>
  <c r="R9" i="1"/>
  <c r="T9" i="1"/>
  <c r="CD10" i="1"/>
  <c r="CF10" i="1"/>
  <c r="BX8" i="1"/>
  <c r="FN8" i="1" s="1"/>
  <c r="E6" i="4" s="1"/>
  <c r="BV8" i="1"/>
  <c r="T2" i="1"/>
  <c r="DR18" i="1" l="1"/>
  <c r="DV18" i="1" s="1"/>
  <c r="M15" i="1"/>
  <c r="FM15" i="1"/>
  <c r="N15" i="1"/>
  <c r="CU16" i="1"/>
  <c r="V9" i="1"/>
  <c r="U9" i="1"/>
  <c r="CG10" i="1"/>
  <c r="CE11" i="1" s="1"/>
  <c r="CF11" i="1" s="1"/>
  <c r="CH10" i="1"/>
  <c r="FM8" i="1"/>
  <c r="BZ8" i="1"/>
  <c r="BY8" i="1"/>
  <c r="BW9" i="1" s="1"/>
  <c r="A6" i="4" l="1"/>
  <c r="C6" i="4"/>
  <c r="G6" i="4" s="1"/>
  <c r="A13" i="4"/>
  <c r="C13" i="4"/>
  <c r="G13" i="4" s="1"/>
  <c r="DU18" i="1"/>
  <c r="DS19" i="1"/>
  <c r="K16" i="1"/>
  <c r="FP16" i="1"/>
  <c r="I14" i="4" s="1"/>
  <c r="CV16" i="1"/>
  <c r="CT16" i="1"/>
  <c r="CD11" i="1"/>
  <c r="CH11" i="1" s="1"/>
  <c r="S10" i="1"/>
  <c r="BX9" i="1"/>
  <c r="FN9" i="1" s="1"/>
  <c r="E7" i="4" s="1"/>
  <c r="BV9" i="1"/>
  <c r="BY9" i="1" s="1"/>
  <c r="FP9" i="1"/>
  <c r="I7" i="4" s="1"/>
  <c r="DR19" i="1" l="1"/>
  <c r="DT19" i="1"/>
  <c r="J16" i="1"/>
  <c r="FM16" i="1" s="1"/>
  <c r="L16" i="1"/>
  <c r="FN16" i="1" s="1"/>
  <c r="E14" i="4" s="1"/>
  <c r="CX16" i="1"/>
  <c r="CW16" i="1"/>
  <c r="CU17" i="1" s="1"/>
  <c r="CG11" i="1"/>
  <c r="CE12" i="1" s="1"/>
  <c r="CF12" i="1" s="1"/>
  <c r="R10" i="1"/>
  <c r="T10" i="1"/>
  <c r="BZ9" i="1"/>
  <c r="FM9" i="1"/>
  <c r="BW10" i="1"/>
  <c r="FP10" i="1"/>
  <c r="I8" i="4" s="1"/>
  <c r="C7" i="4" l="1"/>
  <c r="G7" i="4" s="1"/>
  <c r="A7" i="4"/>
  <c r="C14" i="4"/>
  <c r="G14" i="4" s="1"/>
  <c r="A14" i="4"/>
  <c r="DV19" i="1"/>
  <c r="DU19" i="1"/>
  <c r="CV17" i="1"/>
  <c r="CT17" i="1"/>
  <c r="N16" i="1"/>
  <c r="M16" i="1"/>
  <c r="FP17" i="1" s="1"/>
  <c r="I15" i="4" s="1"/>
  <c r="CD12" i="1"/>
  <c r="CH12" i="1" s="1"/>
  <c r="V10" i="1"/>
  <c r="U10" i="1"/>
  <c r="BX10" i="1"/>
  <c r="FN10" i="1" s="1"/>
  <c r="E8" i="4" s="1"/>
  <c r="BV10" i="1"/>
  <c r="CX17" i="1" l="1"/>
  <c r="CW17" i="1"/>
  <c r="DS20" i="1"/>
  <c r="K17" i="1"/>
  <c r="CU18" i="1"/>
  <c r="CG12" i="1"/>
  <c r="CE13" i="1" s="1"/>
  <c r="CF13" i="1" s="1"/>
  <c r="FN13" i="1" s="1"/>
  <c r="E11" i="4" s="1"/>
  <c r="S11" i="1"/>
  <c r="FM10" i="1"/>
  <c r="BZ10" i="1"/>
  <c r="BY10" i="1"/>
  <c r="BW11" i="1" s="1"/>
  <c r="C8" i="4" l="1"/>
  <c r="G8" i="4" s="1"/>
  <c r="A8" i="4"/>
  <c r="DR20" i="1"/>
  <c r="DT20" i="1"/>
  <c r="L17" i="1"/>
  <c r="FN17" i="1" s="1"/>
  <c r="E15" i="4" s="1"/>
  <c r="J17" i="1"/>
  <c r="CT18" i="1"/>
  <c r="CV18" i="1"/>
  <c r="CD13" i="1"/>
  <c r="T11" i="1"/>
  <c r="R11" i="1"/>
  <c r="BV11" i="1"/>
  <c r="BY11" i="1" s="1"/>
  <c r="BX11" i="1"/>
  <c r="FP11" i="1"/>
  <c r="I9" i="4" s="1"/>
  <c r="DV20" i="1" l="1"/>
  <c r="DU20" i="1"/>
  <c r="N17" i="1"/>
  <c r="FM17" i="1"/>
  <c r="M17" i="1"/>
  <c r="CX18" i="1"/>
  <c r="CW18" i="1"/>
  <c r="CU19" i="1" s="1"/>
  <c r="CH13" i="1"/>
  <c r="FM13" i="1"/>
  <c r="CG13" i="1"/>
  <c r="FN11" i="1"/>
  <c r="E9" i="4" s="1"/>
  <c r="V11" i="1"/>
  <c r="U11" i="1"/>
  <c r="FP12" i="1" s="1"/>
  <c r="I10" i="4" s="1"/>
  <c r="BZ11" i="1"/>
  <c r="FM11" i="1"/>
  <c r="BW12" i="1"/>
  <c r="C9" i="4" l="1"/>
  <c r="G9" i="4" s="1"/>
  <c r="A9" i="4"/>
  <c r="C11" i="4"/>
  <c r="G11" i="4" s="1"/>
  <c r="A11" i="4"/>
  <c r="A15" i="4"/>
  <c r="C15" i="4"/>
  <c r="G15" i="4" s="1"/>
  <c r="DS21" i="1"/>
  <c r="CV19" i="1"/>
  <c r="CT19" i="1"/>
  <c r="CW19" i="1" s="1"/>
  <c r="K18" i="1"/>
  <c r="FP18" i="1"/>
  <c r="I16" i="4" s="1"/>
  <c r="CE14" i="1"/>
  <c r="FP14" i="1"/>
  <c r="I12" i="4" s="1"/>
  <c r="BX12" i="1"/>
  <c r="FN12" i="1" s="1"/>
  <c r="E10" i="4" s="1"/>
  <c r="BV12" i="1"/>
  <c r="DR21" i="1" l="1"/>
  <c r="DT21" i="1"/>
  <c r="CX19" i="1"/>
  <c r="L18" i="1"/>
  <c r="FN18" i="1" s="1"/>
  <c r="E16" i="4" s="1"/>
  <c r="J18" i="1"/>
  <c r="CU20" i="1"/>
  <c r="CF14" i="1"/>
  <c r="FN14" i="1" s="1"/>
  <c r="E12" i="4" s="1"/>
  <c r="CD14" i="1"/>
  <c r="FM12" i="1"/>
  <c r="BZ12" i="1"/>
  <c r="BY12" i="1"/>
  <c r="FP13" i="1" s="1"/>
  <c r="I11" i="4" s="1"/>
  <c r="A10" i="4" l="1"/>
  <c r="C10" i="4"/>
  <c r="G10" i="4" s="1"/>
  <c r="DV21" i="1"/>
  <c r="DU21" i="1"/>
  <c r="N18" i="1"/>
  <c r="FM18" i="1"/>
  <c r="M18" i="1"/>
  <c r="CV20" i="1"/>
  <c r="CT20" i="1"/>
  <c r="FM14" i="1"/>
  <c r="CG14" i="1"/>
  <c r="FP15" i="1" s="1"/>
  <c r="I13" i="4" s="1"/>
  <c r="CH14" i="1"/>
  <c r="A12" i="4" l="1"/>
  <c r="C12" i="4"/>
  <c r="G12" i="4" s="1"/>
  <c r="A16" i="4"/>
  <c r="C16" i="4"/>
  <c r="G16" i="4" s="1"/>
  <c r="DS22" i="1"/>
  <c r="K19" i="1"/>
  <c r="FP19" i="1"/>
  <c r="I17" i="4" s="1"/>
  <c r="CX20" i="1"/>
  <c r="CW20" i="1"/>
  <c r="CU21" i="1" s="1"/>
  <c r="DT22" i="1" l="1"/>
  <c r="DR22" i="1"/>
  <c r="J19" i="1"/>
  <c r="L19" i="1"/>
  <c r="FN19" i="1" s="1"/>
  <c r="E17" i="4" s="1"/>
  <c r="CT21" i="1"/>
  <c r="CW21" i="1" s="1"/>
  <c r="CV21" i="1"/>
  <c r="F13" i="3"/>
  <c r="DV22" i="1" l="1"/>
  <c r="DU22" i="1"/>
  <c r="CX21" i="1"/>
  <c r="N19" i="1"/>
  <c r="FM19" i="1"/>
  <c r="M19" i="1"/>
  <c r="CU22" i="1"/>
  <c r="W2" i="1"/>
  <c r="H13" i="3" s="1"/>
  <c r="C17" i="4" l="1"/>
  <c r="G17" i="4" s="1"/>
  <c r="A17" i="4"/>
  <c r="J13" i="3"/>
  <c r="DS23" i="1"/>
  <c r="K20" i="1"/>
  <c r="FP20" i="1"/>
  <c r="I18" i="4" s="1"/>
  <c r="CV22" i="1"/>
  <c r="CT22" i="1"/>
  <c r="DT23" i="1" l="1"/>
  <c r="DR23" i="1"/>
  <c r="L20" i="1"/>
  <c r="FN20" i="1" s="1"/>
  <c r="E18" i="4" s="1"/>
  <c r="J20" i="1"/>
  <c r="CX22" i="1"/>
  <c r="CW22" i="1"/>
  <c r="CU23" i="1" s="1"/>
  <c r="B17" i="5"/>
  <c r="D17" i="5"/>
  <c r="DV23" i="1" l="1"/>
  <c r="DU23" i="1"/>
  <c r="CT23" i="1"/>
  <c r="CW23" i="1" s="1"/>
  <c r="CV23" i="1"/>
  <c r="N20" i="1"/>
  <c r="FM20" i="1"/>
  <c r="M20" i="1"/>
  <c r="F18" i="5"/>
  <c r="E17" i="5"/>
  <c r="C17" i="5"/>
  <c r="A18" i="4" l="1"/>
  <c r="C18" i="4"/>
  <c r="G18" i="4" s="1"/>
  <c r="DS24" i="1"/>
  <c r="K21" i="1"/>
  <c r="FP21" i="1"/>
  <c r="I19" i="4" s="1"/>
  <c r="CX23" i="1"/>
  <c r="CU24" i="1"/>
  <c r="D18" i="5"/>
  <c r="DT24" i="1" l="1"/>
  <c r="DR24" i="1"/>
  <c r="J21" i="1"/>
  <c r="L21" i="1"/>
  <c r="FN21" i="1" s="1"/>
  <c r="E19" i="4" s="1"/>
  <c r="CV24" i="1"/>
  <c r="CT24" i="1"/>
  <c r="B18" i="5"/>
  <c r="DV24" i="1" l="1"/>
  <c r="DU24" i="1"/>
  <c r="N21" i="1"/>
  <c r="FM21" i="1"/>
  <c r="M21" i="1"/>
  <c r="CX24" i="1"/>
  <c r="CW24" i="1"/>
  <c r="CU25" i="1" s="1"/>
  <c r="F19" i="5"/>
  <c r="C18" i="5"/>
  <c r="E18" i="5"/>
  <c r="A19" i="4" l="1"/>
  <c r="C19" i="4"/>
  <c r="G19" i="4" s="1"/>
  <c r="DS25" i="1"/>
  <c r="K22" i="1"/>
  <c r="FP22" i="1"/>
  <c r="I20" i="4" s="1"/>
  <c r="CV25" i="1"/>
  <c r="CT25" i="1"/>
  <c r="CW25" i="1" s="1"/>
  <c r="CU26" i="1" s="1"/>
  <c r="CT26" i="1" s="1"/>
  <c r="D19" i="5"/>
  <c r="DT25" i="1" l="1"/>
  <c r="DR25" i="1"/>
  <c r="CX25" i="1"/>
  <c r="J22" i="1"/>
  <c r="L22" i="1"/>
  <c r="FN22" i="1" s="1"/>
  <c r="E20" i="4" s="1"/>
  <c r="CV26" i="1"/>
  <c r="CX26" i="1" s="1"/>
  <c r="CW26" i="1"/>
  <c r="B19" i="5"/>
  <c r="DV25" i="1" l="1"/>
  <c r="DU25" i="1"/>
  <c r="N22" i="1"/>
  <c r="FM22" i="1"/>
  <c r="M22" i="1"/>
  <c r="CY2" i="1"/>
  <c r="H29" i="3" s="1"/>
  <c r="J29" i="3" s="1"/>
  <c r="CU27" i="1"/>
  <c r="D21" i="5"/>
  <c r="F20" i="5"/>
  <c r="CI2" i="1"/>
  <c r="H19" i="3" s="1"/>
  <c r="E19" i="5"/>
  <c r="C19" i="5"/>
  <c r="A20" i="4" l="1"/>
  <c r="C20" i="4"/>
  <c r="G20" i="4" s="1"/>
  <c r="DS26" i="1"/>
  <c r="K23" i="1"/>
  <c r="FP23" i="1"/>
  <c r="I21" i="4" s="1"/>
  <c r="CV27" i="1"/>
  <c r="CT27" i="1"/>
  <c r="B21" i="5"/>
  <c r="F15" i="3"/>
  <c r="DT26" i="1" l="1"/>
  <c r="DR26" i="1"/>
  <c r="L23" i="1"/>
  <c r="FN23" i="1" s="1"/>
  <c r="E21" i="4" s="1"/>
  <c r="J23" i="1"/>
  <c r="F29" i="3"/>
  <c r="CX27" i="1"/>
  <c r="CW27" i="1"/>
  <c r="F22" i="5"/>
  <c r="B20" i="5"/>
  <c r="E21" i="5"/>
  <c r="C21" i="5"/>
  <c r="CA2" i="1"/>
  <c r="H15" i="3" s="1"/>
  <c r="DV26" i="1" l="1"/>
  <c r="DU26" i="1"/>
  <c r="N23" i="1"/>
  <c r="FM23" i="1"/>
  <c r="M23" i="1"/>
  <c r="F21" i="5"/>
  <c r="D20" i="5"/>
  <c r="F19" i="3"/>
  <c r="E20" i="5"/>
  <c r="C20" i="5"/>
  <c r="C21" i="4" l="1"/>
  <c r="G21" i="4" s="1"/>
  <c r="A21" i="4"/>
  <c r="DS27" i="1"/>
  <c r="K24" i="1"/>
  <c r="FP24" i="1"/>
  <c r="I22" i="4" s="1"/>
  <c r="D22" i="5"/>
  <c r="B22" i="5"/>
  <c r="DR27" i="1" l="1"/>
  <c r="DT27" i="1"/>
  <c r="L24" i="1"/>
  <c r="J24" i="1"/>
  <c r="E22" i="5"/>
  <c r="C22" i="5"/>
  <c r="DV27" i="1" l="1"/>
  <c r="DU27" i="1"/>
  <c r="DW2" i="1" s="1"/>
  <c r="H31" i="3" s="1"/>
  <c r="FN24" i="1"/>
  <c r="E22" i="4" s="1"/>
  <c r="N24" i="1"/>
  <c r="FM24" i="1"/>
  <c r="M24" i="1"/>
  <c r="D3" i="5"/>
  <c r="C22" i="4" l="1"/>
  <c r="G22" i="4" s="1"/>
  <c r="A22" i="4"/>
  <c r="B23" i="5" s="1"/>
  <c r="J31" i="3"/>
  <c r="DS28" i="1"/>
  <c r="K25" i="1"/>
  <c r="FP25" i="1"/>
  <c r="I23" i="4" s="1"/>
  <c r="C3" i="5"/>
  <c r="B3" i="5"/>
  <c r="DT28" i="1" l="1"/>
  <c r="F31" i="3" s="1"/>
  <c r="DR28" i="1"/>
  <c r="L25" i="1"/>
  <c r="J25" i="1"/>
  <c r="E3" i="5"/>
  <c r="DV28" i="1" l="1"/>
  <c r="DU28" i="1"/>
  <c r="FN25" i="1"/>
  <c r="E23" i="4" s="1"/>
  <c r="FM25" i="1"/>
  <c r="N25" i="1"/>
  <c r="M25" i="1"/>
  <c r="K26" i="1" s="1"/>
  <c r="F3" i="5"/>
  <c r="C23" i="4" l="1"/>
  <c r="G23" i="4" s="1"/>
  <c r="A23" i="4"/>
  <c r="J26" i="1"/>
  <c r="M26" i="1" s="1"/>
  <c r="L26" i="1"/>
  <c r="FN26" i="1" s="1"/>
  <c r="E24" i="4" s="1"/>
  <c r="FP26" i="1"/>
  <c r="I24" i="4" s="1"/>
  <c r="F4" i="5"/>
  <c r="FM26" i="1" l="1"/>
  <c r="N26" i="1"/>
  <c r="K27" i="1"/>
  <c r="FP27" i="1"/>
  <c r="I25" i="4" s="1"/>
  <c r="D4" i="5"/>
  <c r="C4" i="5"/>
  <c r="C24" i="4" l="1"/>
  <c r="G24" i="4" s="1"/>
  <c r="A24" i="4"/>
  <c r="J27" i="1"/>
  <c r="L27" i="1"/>
  <c r="F5" i="5"/>
  <c r="B4" i="5"/>
  <c r="E4" i="5"/>
  <c r="FN27" i="1" l="1"/>
  <c r="E25" i="4" s="1"/>
  <c r="N27" i="1"/>
  <c r="FM27" i="1"/>
  <c r="M27" i="1"/>
  <c r="K28" i="1" s="1"/>
  <c r="F6" i="5"/>
  <c r="B5" i="5"/>
  <c r="C5" i="5"/>
  <c r="C25" i="4" l="1"/>
  <c r="G25" i="4" s="1"/>
  <c r="A25" i="4"/>
  <c r="J28" i="1"/>
  <c r="M28" i="1" s="1"/>
  <c r="O2" i="1" s="1"/>
  <c r="H33" i="3" s="1"/>
  <c r="H45" i="3" s="1"/>
  <c r="L28" i="1"/>
  <c r="FN28" i="1" s="1"/>
  <c r="E26" i="4" s="1"/>
  <c r="FP28" i="1"/>
  <c r="I26" i="4" s="1"/>
  <c r="E5" i="5"/>
  <c r="D5" i="5"/>
  <c r="F7" i="5"/>
  <c r="D6" i="5"/>
  <c r="C6" i="5"/>
  <c r="I39" i="4" l="1"/>
  <c r="N28" i="1"/>
  <c r="FM28" i="1"/>
  <c r="J33" i="3"/>
  <c r="K29" i="1"/>
  <c r="FP29" i="1"/>
  <c r="I27" i="4" s="1"/>
  <c r="B6" i="5"/>
  <c r="E6" i="5"/>
  <c r="C26" i="4" l="1"/>
  <c r="G26" i="4" s="1"/>
  <c r="A26" i="4"/>
  <c r="L29" i="1"/>
  <c r="J29" i="1"/>
  <c r="F8" i="5"/>
  <c r="D7" i="5"/>
  <c r="C7" i="5"/>
  <c r="FN29" i="1" l="1"/>
  <c r="E27" i="4" s="1"/>
  <c r="F33" i="3"/>
  <c r="F45" i="3" s="1"/>
  <c r="FM29" i="1"/>
  <c r="N29" i="1"/>
  <c r="M29" i="1"/>
  <c r="B7" i="5"/>
  <c r="E7" i="5"/>
  <c r="C27" i="4" l="1"/>
  <c r="A27" i="4"/>
  <c r="G27" i="4"/>
  <c r="D8" i="5"/>
  <c r="C8" i="5"/>
  <c r="B8" i="5"/>
  <c r="F9" i="5"/>
  <c r="C39" i="4" l="1"/>
  <c r="E8" i="5"/>
  <c r="F10" i="5" l="1"/>
  <c r="D9" i="5"/>
  <c r="C9" i="5"/>
  <c r="B9" i="5" l="1"/>
  <c r="E9" i="5"/>
  <c r="F11" i="5" l="1"/>
  <c r="D10" i="5"/>
  <c r="C10" i="5"/>
  <c r="B10" i="5" l="1"/>
  <c r="E10" i="5"/>
  <c r="F12" i="5" l="1"/>
  <c r="D11" i="5"/>
  <c r="C11" i="5"/>
  <c r="B11" i="5" l="1"/>
  <c r="E11" i="5"/>
  <c r="D12" i="5" l="1"/>
  <c r="C12" i="5"/>
  <c r="B12" i="5"/>
  <c r="F13" i="5" l="1"/>
  <c r="E12" i="5"/>
  <c r="D13" i="5" l="1"/>
  <c r="F14" i="5"/>
  <c r="C13" i="5"/>
  <c r="E13" i="5" l="1"/>
  <c r="B13" i="5"/>
  <c r="D14" i="5" l="1"/>
  <c r="F15" i="5"/>
  <c r="C14" i="5"/>
  <c r="B14" i="5" l="1"/>
  <c r="E14" i="5"/>
  <c r="F16" i="5" l="1"/>
  <c r="D15" i="5"/>
  <c r="C15" i="5"/>
  <c r="B15" i="5" l="1"/>
  <c r="E15" i="5"/>
  <c r="F17" i="5"/>
  <c r="E39" i="4" l="1"/>
  <c r="D16" i="5"/>
  <c r="B16" i="5"/>
  <c r="C16" i="5" l="1"/>
  <c r="G39" i="4" l="1"/>
  <c r="E16" i="5"/>
  <c r="J15" i="3" l="1"/>
  <c r="J19" i="3"/>
  <c r="J45" i="3" l="1"/>
</calcChain>
</file>

<file path=xl/sharedStrings.xml><?xml version="1.0" encoding="utf-8"?>
<sst xmlns="http://schemas.openxmlformats.org/spreadsheetml/2006/main" count="324" uniqueCount="50">
  <si>
    <t>PORTAFOLIO DE INVERSIÓN</t>
  </si>
  <si>
    <t>SERIE</t>
  </si>
  <si>
    <t>ACTIVO</t>
  </si>
  <si>
    <t>INTERESES                         (A Vencer)</t>
  </si>
  <si>
    <t>TIR Bruta (Anual)</t>
  </si>
  <si>
    <t>TIR Neta Impuesto                    (Anual)</t>
  </si>
  <si>
    <t>(a vencer)</t>
  </si>
  <si>
    <t>Conahorro III 84M Dic 2025</t>
  </si>
  <si>
    <t>Conahorro III 60M Dic 2026</t>
  </si>
  <si>
    <t>Conahorro III 60M Mar 2027</t>
  </si>
  <si>
    <t>Conahorro III 60M Jun 2027</t>
  </si>
  <si>
    <t>Conahorro IV 60M Set 2027</t>
  </si>
  <si>
    <t>Conahorro IV 60M Dic 2027</t>
  </si>
  <si>
    <t>Conahorro IV 60M Mar 2028</t>
  </si>
  <si>
    <t>Conahorro IV 84M Jun 2030</t>
  </si>
  <si>
    <t>Conahorro IV 84M Set 2030</t>
  </si>
  <si>
    <t>Conahorro IV 84M Dic 2030</t>
  </si>
  <si>
    <t>Conahorro IV 84M Mar 2031</t>
  </si>
  <si>
    <t>Conahorro IV 84M Jun 2031</t>
  </si>
  <si>
    <t>Conahorro IV 84M Set 2031</t>
  </si>
  <si>
    <t>Conahorro IV 84M Dic 2031</t>
  </si>
  <si>
    <t>PORTAFOLIO</t>
  </si>
  <si>
    <t xml:space="preserve">TABLA DE CÁLCULO </t>
  </si>
  <si>
    <t>TIR</t>
  </si>
  <si>
    <t>NO TOCAR - HAY UN ERROR EN ESAS CELDAS QUE TRANCA LA PLANILLA</t>
  </si>
  <si>
    <t>CAPITAL</t>
  </si>
  <si>
    <t>INTERESES</t>
  </si>
  <si>
    <t>Tasa anual devengada semestralmente</t>
  </si>
  <si>
    <t>Plazo emision (en semestres)</t>
  </si>
  <si>
    <t>Plazo repago Obligatorio</t>
  </si>
  <si>
    <t>Mes pago intereses</t>
  </si>
  <si>
    <t>IRPF =</t>
  </si>
  <si>
    <t xml:space="preserve">Tasa </t>
  </si>
  <si>
    <t xml:space="preserve"> Amortizacion</t>
  </si>
  <si>
    <t>Intereses</t>
  </si>
  <si>
    <t>Capital</t>
  </si>
  <si>
    <t>FF Neto IRPF</t>
  </si>
  <si>
    <t>% Obligatoria</t>
  </si>
  <si>
    <t>USD Obligatoria</t>
  </si>
  <si>
    <t>Brutos</t>
  </si>
  <si>
    <t>Netos</t>
  </si>
  <si>
    <t>CRONOGRAMA DE PAGO</t>
  </si>
  <si>
    <t>ACREDITADO EN BANCO</t>
  </si>
  <si>
    <t>Fechas de Pago</t>
  </si>
  <si>
    <t>Tasa</t>
  </si>
  <si>
    <t>Conahorro IV 60M Mar 2030</t>
  </si>
  <si>
    <t>Conahorro IV 60M Jun 2030</t>
  </si>
  <si>
    <t>Conahorro IV 60M Set 2030</t>
  </si>
  <si>
    <t>Conahorro IV 60M Dic 2030</t>
  </si>
  <si>
    <t>Conahorro IV 60M Mar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</si>
</sst>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F800]dddd\,\ mmmm\ dd\,\ yyyy"/>
    <numFmt numFmtId="166" formatCode="_-* #,##0\ _€_-;\-* #,##0\ _€_-;_-* &quot;-&quot;??\ _€_-;_-@_-"/>
    <numFmt numFmtId="167" formatCode="0.0000%"/>
    <numFmt numFmtId="168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9" borderId="0"/>
  </cellStyleXfs>
  <cellXfs count="12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  <xf numFmtId="0" fontId="0" fillId="0" borderId="5" xfId="0" applyBorder="1" applyAlignment="1">
      <alignment horizontal="center"/>
    </xf>
    <xf numFmtId="0" fontId="0" fillId="0" borderId="0" xfId="0" applyAlignment="1">
      <alignment vertical="center"/>
    </xf>
    <xf numFmtId="10" fontId="0" fillId="0" borderId="0" xfId="3" applyNumberFormat="1" applyFont="1" applyFill="1"/>
    <xf numFmtId="0" fontId="0" fillId="7" borderId="0" xfId="0" applyFill="1"/>
    <xf numFmtId="0" fontId="7" fillId="7" borderId="0" xfId="0" applyFont="1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vertical="center"/>
    </xf>
    <xf numFmtId="166" fontId="5" fillId="7" borderId="0" xfId="4" applyNumberFormat="1" applyFont="1" applyFill="1" applyAlignment="1">
      <alignment horizontal="center" vertical="center"/>
    </xf>
    <xf numFmtId="166" fontId="0" fillId="7" borderId="0" xfId="4" applyNumberFormat="1" applyFont="1" applyFill="1" applyAlignment="1">
      <alignment horizontal="center" vertical="center"/>
    </xf>
    <xf numFmtId="166" fontId="5" fillId="7" borderId="0" xfId="0" applyNumberFormat="1" applyFont="1" applyFill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166" fontId="5" fillId="8" borderId="16" xfId="4" applyNumberFormat="1" applyFont="1" applyFill="1" applyBorder="1" applyAlignment="1">
      <alignment horizontal="center" vertical="center"/>
    </xf>
    <xf numFmtId="166" fontId="0" fillId="8" borderId="16" xfId="4" applyNumberFormat="1" applyFont="1" applyFill="1" applyBorder="1" applyAlignment="1">
      <alignment horizontal="center" vertical="center"/>
    </xf>
    <xf numFmtId="166" fontId="5" fillId="8" borderId="16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left"/>
    </xf>
    <xf numFmtId="165" fontId="5" fillId="6" borderId="16" xfId="0" applyNumberFormat="1" applyFont="1" applyFill="1" applyBorder="1" applyAlignment="1">
      <alignment horizontal="left" vertical="center"/>
    </xf>
    <xf numFmtId="0" fontId="5" fillId="0" borderId="1" xfId="0" applyFont="1" applyBorder="1"/>
    <xf numFmtId="166" fontId="5" fillId="0" borderId="1" xfId="0" applyNumberFormat="1" applyFont="1" applyBorder="1"/>
    <xf numFmtId="0" fontId="0" fillId="7" borderId="10" xfId="0" applyFill="1" applyBorder="1"/>
    <xf numFmtId="0" fontId="5" fillId="7" borderId="0" xfId="0" applyFont="1" applyFill="1" applyAlignment="1">
      <alignment horizontal="right"/>
    </xf>
    <xf numFmtId="0" fontId="0" fillId="7" borderId="0" xfId="0" applyFill="1" applyAlignment="1">
      <alignment horizontal="right"/>
    </xf>
    <xf numFmtId="0" fontId="0" fillId="7" borderId="18" xfId="0" applyFill="1" applyBorder="1" applyAlignment="1">
      <alignment horizontal="center"/>
    </xf>
    <xf numFmtId="0" fontId="0" fillId="7" borderId="18" xfId="0" applyFill="1" applyBorder="1"/>
    <xf numFmtId="0" fontId="9" fillId="2" borderId="1" xfId="0" applyFont="1" applyFill="1" applyBorder="1" applyAlignment="1">
      <alignment horizontal="center" vertical="center"/>
    </xf>
    <xf numFmtId="10" fontId="0" fillId="2" borderId="0" xfId="0" applyNumberFormat="1" applyFill="1"/>
    <xf numFmtId="0" fontId="2" fillId="5" borderId="1" xfId="0" applyFont="1" applyFill="1" applyBorder="1" applyAlignment="1">
      <alignment horizontal="left" vertical="center" wrapText="1"/>
    </xf>
    <xf numFmtId="10" fontId="0" fillId="7" borderId="0" xfId="0" applyNumberFormat="1" applyFill="1"/>
    <xf numFmtId="0" fontId="0" fillId="7" borderId="0" xfId="0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10" fontId="5" fillId="5" borderId="13" xfId="3" applyNumberFormat="1" applyFont="1" applyFill="1" applyBorder="1" applyAlignment="1">
      <alignment horizontal="center" vertical="center"/>
    </xf>
    <xf numFmtId="3" fontId="5" fillId="4" borderId="13" xfId="0" applyNumberFormat="1" applyFont="1" applyFill="1" applyBorder="1" applyAlignment="1" applyProtection="1">
      <alignment horizontal="center" vertical="center"/>
      <protection locked="0"/>
    </xf>
    <xf numFmtId="3" fontId="0" fillId="7" borderId="0" xfId="0" applyNumberFormat="1" applyFill="1"/>
    <xf numFmtId="3" fontId="5" fillId="7" borderId="0" xfId="0" applyNumberFormat="1" applyFont="1" applyFill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vertical="center" wrapText="1"/>
    </xf>
    <xf numFmtId="10" fontId="6" fillId="2" borderId="13" xfId="3" applyNumberFormat="1" applyFont="1" applyFill="1" applyBorder="1" applyAlignment="1">
      <alignment horizontal="center" vertical="center"/>
    </xf>
    <xf numFmtId="10" fontId="5" fillId="7" borderId="0" xfId="3" applyNumberFormat="1" applyFont="1" applyFill="1" applyAlignment="1">
      <alignment horizontal="center" vertical="center"/>
    </xf>
    <xf numFmtId="10" fontId="5" fillId="8" borderId="16" xfId="3" applyNumberFormat="1" applyFont="1" applyFill="1" applyBorder="1" applyAlignment="1">
      <alignment horizontal="center" vertical="center"/>
    </xf>
    <xf numFmtId="10" fontId="5" fillId="0" borderId="1" xfId="3" applyNumberFormat="1" applyFont="1" applyBorder="1" applyAlignment="1">
      <alignment horizontal="center"/>
    </xf>
    <xf numFmtId="10" fontId="11" fillId="7" borderId="0" xfId="0" applyNumberFormat="1" applyFont="1" applyFill="1"/>
    <xf numFmtId="0" fontId="5" fillId="3" borderId="5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3" fontId="14" fillId="13" borderId="11" xfId="0" applyNumberFormat="1" applyFont="1" applyFill="1" applyBorder="1" applyAlignment="1">
      <alignment horizontal="center"/>
    </xf>
    <xf numFmtId="3" fontId="14" fillId="13" borderId="12" xfId="0" applyNumberFormat="1" applyFont="1" applyFill="1" applyBorder="1" applyAlignment="1">
      <alignment horizontal="center"/>
    </xf>
    <xf numFmtId="10" fontId="14" fillId="13" borderId="19" xfId="3" applyNumberFormat="1" applyFont="1" applyFill="1" applyBorder="1" applyAlignment="1">
      <alignment horizontal="center"/>
    </xf>
    <xf numFmtId="10" fontId="2" fillId="11" borderId="0" xfId="3" applyNumberFormat="1" applyFont="1" applyFill="1" applyAlignment="1" applyProtection="1">
      <alignment horizontal="right"/>
      <protection locked="0"/>
    </xf>
    <xf numFmtId="0" fontId="2" fillId="11" borderId="0" xfId="0" applyFont="1" applyFill="1" applyAlignment="1" applyProtection="1">
      <alignment horizontal="right"/>
      <protection locked="0"/>
    </xf>
    <xf numFmtId="3" fontId="3" fillId="11" borderId="6" xfId="1" applyNumberFormat="1" applyFont="1" applyFill="1" applyBorder="1" applyAlignment="1" applyProtection="1">
      <alignment horizontal="right" vertical="center"/>
      <protection locked="0"/>
    </xf>
    <xf numFmtId="0" fontId="0" fillId="14" borderId="0" xfId="0" applyFill="1"/>
    <xf numFmtId="0" fontId="0" fillId="14" borderId="0" xfId="0" applyFill="1" applyAlignment="1">
      <alignment horizontal="right"/>
    </xf>
    <xf numFmtId="0" fontId="2" fillId="14" borderId="0" xfId="0" applyFont="1" applyFill="1" applyAlignment="1" applyProtection="1">
      <alignment horizontal="right"/>
      <protection locked="0"/>
    </xf>
    <xf numFmtId="10" fontId="2" fillId="14" borderId="0" xfId="3" applyNumberFormat="1" applyFont="1" applyFill="1" applyAlignment="1" applyProtection="1">
      <alignment horizontal="right"/>
      <protection locked="0"/>
    </xf>
    <xf numFmtId="0" fontId="0" fillId="14" borderId="5" xfId="0" applyFill="1" applyBorder="1" applyAlignment="1">
      <alignment horizontal="center"/>
    </xf>
    <xf numFmtId="0" fontId="0" fillId="14" borderId="6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3" fontId="3" fillId="14" borderId="6" xfId="1" applyNumberFormat="1" applyFont="1" applyFill="1" applyBorder="1" applyAlignment="1" applyProtection="1">
      <alignment horizontal="right" vertical="center"/>
      <protection locked="0"/>
    </xf>
    <xf numFmtId="167" fontId="0" fillId="0" borderId="0" xfId="3" applyNumberFormat="1" applyFont="1"/>
    <xf numFmtId="17" fontId="0" fillId="0" borderId="0" xfId="0" applyNumberFormat="1"/>
    <xf numFmtId="168" fontId="0" fillId="0" borderId="0" xfId="4" applyNumberFormat="1" applyFont="1"/>
    <xf numFmtId="0" fontId="5" fillId="0" borderId="0" xfId="0" applyFont="1"/>
    <xf numFmtId="10" fontId="5" fillId="3" borderId="19" xfId="0" applyNumberFormat="1" applyFont="1" applyFill="1" applyBorder="1" applyAlignment="1">
      <alignment horizontal="center"/>
    </xf>
    <xf numFmtId="10" fontId="5" fillId="3" borderId="19" xfId="3" applyNumberFormat="1" applyFont="1" applyFill="1" applyBorder="1" applyAlignment="1">
      <alignment horizontal="center"/>
    </xf>
    <xf numFmtId="10" fontId="5" fillId="3" borderId="6" xfId="3" applyNumberFormat="1" applyFont="1" applyFill="1" applyBorder="1" applyAlignment="1">
      <alignment horizontal="center"/>
    </xf>
    <xf numFmtId="3" fontId="5" fillId="3" borderId="19" xfId="0" applyNumberFormat="1" applyFont="1" applyFill="1" applyBorder="1"/>
    <xf numFmtId="12" fontId="0" fillId="0" borderId="0" xfId="0" applyNumberFormat="1"/>
    <xf numFmtId="9" fontId="0" fillId="0" borderId="0" xfId="0" applyNumberFormat="1"/>
    <xf numFmtId="10" fontId="5" fillId="3" borderId="19" xfId="3" applyNumberFormat="1" applyFont="1" applyFill="1" applyBorder="1"/>
    <xf numFmtId="0" fontId="8" fillId="12" borderId="18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3" fillId="11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11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3" fontId="3" fillId="14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14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14" borderId="14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/>
    </xf>
    <xf numFmtId="0" fontId="5" fillId="7" borderId="1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6">
    <cellStyle name="blp_column_header" xfId="5" xr:uid="{00000000-0005-0000-0000-000000000000}"/>
    <cellStyle name="Millares" xfId="4" builtinId="3"/>
    <cellStyle name="Millares 2" xfId="1" xr:uid="{00000000-0005-0000-0000-000002000000}"/>
    <cellStyle name="Millares 2 2" xfId="2" xr:uid="{00000000-0005-0000-0000-000003000000}"/>
    <cellStyle name="Normal" xfId="0" builtinId="0"/>
    <cellStyle name="Porcentaje" xfId="3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3300"/>
      <color rgb="FF000000"/>
      <color rgb="FFCCFF99"/>
      <color rgb="FFCCFFCC"/>
      <color rgb="FF99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Y" b="1"/>
              <a:t>Pagos 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Grafico!$C$2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CCFF99"/>
              </a:solidFill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Grafico!$C$3:$C$22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182-4A6B-B2AD-C18FD004F6AF}"/>
            </c:ext>
          </c:extLst>
        </c:ser>
        <c:ser>
          <c:idx val="1"/>
          <c:order val="1"/>
          <c:tx>
            <c:strRef>
              <c:f>Grafico!$D$2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Grafico!$D$3:$D$22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9"/>
        <c:overlap val="100"/>
        <c:axId val="1327333407"/>
        <c:axId val="1327333823"/>
      </c:barChart>
      <c:lineChart>
        <c:grouping val="standard"/>
        <c:varyColors val="0"/>
        <c:ser>
          <c:idx val="2"/>
          <c:order val="2"/>
          <c:tx>
            <c:strRef>
              <c:f>Grafico!$E$2</c:f>
              <c:strCache>
                <c:ptCount val="1"/>
                <c:pt idx="0">
                  <c:v>ACREDITADO EN BANCO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U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Grafico!$E$3:$E$22</c:f>
              <c:numCache>
                <c:formatCode>_-* #,##0.0\ _€_-;\-* #,##0.0\ _€_-;_-* "-"??\ _€_-;_-@_-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Grafico!$B$3:$B$22</c15:sqref>
                        </c15:formulaRef>
                      </c:ext>
                    </c:extLst>
                    <c:strCache>
                      <c:ptCount val="3"/>
                      <c:pt idx="0">
                        <c:v>#¡REF!</c:v>
                      </c:pt>
                      <c:pt idx="1">
                        <c:v>#¡REF!</c:v>
                      </c:pt>
                      <c:pt idx="2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333407"/>
        <c:axId val="1327333823"/>
      </c:lineChart>
      <c:lineChart>
        <c:grouping val="stacked"/>
        <c:varyColors val="0"/>
        <c:ser>
          <c:idx val="3"/>
          <c:order val="3"/>
          <c:tx>
            <c:strRef>
              <c:f>Grafico!$F$2</c:f>
              <c:strCache>
                <c:ptCount val="1"/>
                <c:pt idx="0">
                  <c:v>Tasa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Grafico!$F$3:$F$22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182-4A6B-B2AD-C18FD004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625999"/>
        <c:axId val="1467623087"/>
      </c:lineChart>
      <c:catAx>
        <c:axId val="132733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327333823"/>
        <c:crosses val="autoZero"/>
        <c:auto val="0"/>
        <c:lblAlgn val="ctr"/>
        <c:lblOffset val="100"/>
        <c:noMultiLvlLbl val="0"/>
      </c:catAx>
      <c:valAx>
        <c:axId val="1327333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\ _€_-;\-* #,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327333407"/>
        <c:crosses val="autoZero"/>
        <c:crossBetween val="between"/>
      </c:valAx>
      <c:valAx>
        <c:axId val="1467623087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Y"/>
          </a:p>
        </c:txPr>
        <c:crossAx val="1467625999"/>
        <c:crosses val="max"/>
        <c:crossBetween val="between"/>
      </c:valAx>
      <c:catAx>
        <c:axId val="1467625999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467623087"/>
        <c:crosses val="autoZero"/>
        <c:auto val="1"/>
        <c:lblAlgn val="ctr"/>
        <c:lblOffset val="100"/>
        <c:noMultiLvlLbl val="0"/>
      </c:catAx>
      <c:spPr>
        <a:noFill/>
        <a:ln w="50800"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Y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Y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179916</xdr:colOff>
      <xdr:row>1</xdr:row>
      <xdr:rowOff>110189</xdr:rowOff>
    </xdr:from>
    <xdr:to>
      <xdr:col>4</xdr:col>
      <xdr:colOff>63499</xdr:colOff>
      <xdr:row>5</xdr:row>
      <xdr:rowOff>95250</xdr:rowOff>
    </xdr:to>
    <xdr:sp macro="" textlink="">
      <xdr:nvSpPr>
        <xdr:cNvPr id="2" name="1 Flecha abaj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61166" y="417106"/>
          <a:ext cx="1407583" cy="895227"/>
        </a:xfrm>
        <a:prstGeom prst="downArrow">
          <a:avLst>
            <a:gd name="adj1" fmla="val 92353"/>
            <a:gd name="adj2" fmla="val 20239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/>
            <a:t>INGRESE  SU CAPITAL VIGENTE</a:t>
          </a:r>
          <a:r>
            <a:rPr lang="en-US" sz="1200" b="1" baseline="0"/>
            <a:t> EN CADA SERIE</a:t>
          </a:r>
          <a:endParaRPr 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0071" cy="60823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4BEF13-0887-D8F7-A696-51DCB29368C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C106"/>
  <sheetViews>
    <sheetView showGridLines="0" tabSelected="1" view="pageBreakPreview" zoomScale="85" zoomScaleNormal="85" zoomScaleSheetLayoutView="85" workbookViewId="0">
      <pane ySplit="6" topLeftCell="A15" activePane="bottomLeft" state="frozen"/>
      <selection pane="bottomLeft" activeCell="D43" sqref="D43"/>
    </sheetView>
  </sheetViews>
  <sheetFormatPr baseColWidth="10" defaultColWidth="11.453125" defaultRowHeight="14.5" x14ac:dyDescent="0.35"/>
  <cols>
    <col min="1" max="1" width="5.7265625" bestFit="1" customWidth="1"/>
    <col min="2" max="2" width="35.7265625" bestFit="1" customWidth="1"/>
    <col min="3" max="3" width="3.26953125" customWidth="1"/>
    <col min="4" max="4" width="19.453125" customWidth="1"/>
    <col min="5" max="5" width="3.7265625" customWidth="1"/>
    <col min="6" max="6" width="17.81640625" customWidth="1"/>
    <col min="7" max="7" width="3" customWidth="1"/>
    <col min="8" max="8" width="19.81640625" bestFit="1" customWidth="1"/>
    <col min="9" max="9" width="3.81640625" customWidth="1"/>
    <col min="10" max="10" width="13.81640625" customWidth="1"/>
    <col min="11" max="11" width="3.81640625" customWidth="1"/>
    <col min="13" max="17" width="11.453125" customWidth="1"/>
  </cols>
  <sheetData>
    <row r="1" spans="1:29" ht="23.5" x14ac:dyDescent="0.3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35">
      <c r="B2" s="9"/>
      <c r="C2" s="9"/>
      <c r="D2" s="9"/>
      <c r="E2" s="9"/>
      <c r="F2" s="37"/>
      <c r="G2" s="37"/>
      <c r="H2" s="37"/>
      <c r="I2" s="37"/>
      <c r="K2" s="37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27" customHeight="1" x14ac:dyDescent="0.35">
      <c r="A3" s="81" t="s">
        <v>1</v>
      </c>
      <c r="B3" s="81" t="s">
        <v>2</v>
      </c>
      <c r="C3" s="9"/>
      <c r="D3" s="82"/>
      <c r="E3" s="9"/>
      <c r="F3" s="82" t="s">
        <v>3</v>
      </c>
      <c r="G3" s="37"/>
      <c r="H3" s="82" t="s">
        <v>4</v>
      </c>
      <c r="I3" s="37"/>
      <c r="J3" s="82" t="s">
        <v>5</v>
      </c>
      <c r="K3" s="37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35">
      <c r="A4" s="81"/>
      <c r="B4" s="81"/>
      <c r="C4" s="9"/>
      <c r="D4" s="82"/>
      <c r="E4" s="9"/>
      <c r="F4" s="82" t="s">
        <v>6</v>
      </c>
      <c r="G4" s="38"/>
      <c r="H4" s="82"/>
      <c r="I4" s="37"/>
      <c r="J4" s="82"/>
      <c r="K4" s="37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35">
      <c r="B5" s="10"/>
      <c r="C5" s="9"/>
      <c r="D5" s="10"/>
      <c r="E5" s="9"/>
      <c r="F5" s="10"/>
      <c r="G5" s="9"/>
      <c r="H5" s="9"/>
      <c r="I5" s="9"/>
      <c r="J5" s="9"/>
      <c r="K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8" spans="1:29" ht="15" thickBot="1" x14ac:dyDescent="0.4">
      <c r="B8" s="9"/>
      <c r="C8" s="9"/>
      <c r="D8" s="41"/>
      <c r="E8" s="41"/>
      <c r="F8" s="41"/>
      <c r="G8" s="9"/>
      <c r="H8" s="36"/>
      <c r="I8" s="36"/>
      <c r="J8" s="36"/>
      <c r="K8" s="36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15" thickBot="1" x14ac:dyDescent="0.4">
      <c r="A9">
        <v>19</v>
      </c>
      <c r="B9" s="45" t="s">
        <v>8</v>
      </c>
      <c r="C9" s="9"/>
      <c r="D9" s="40"/>
      <c r="E9" s="41"/>
      <c r="F9" s="43">
        <f>+SUM(Calculos!ER7:ER26)</f>
        <v>0</v>
      </c>
      <c r="G9" s="9"/>
      <c r="H9" s="39">
        <f>IF(D9=0,0,+Calculos!EU2)</f>
        <v>0</v>
      </c>
      <c r="I9" s="36"/>
      <c r="J9" s="39">
        <f>+H9*0.93</f>
        <v>0</v>
      </c>
      <c r="K9" s="36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15" thickBot="1" x14ac:dyDescent="0.4">
      <c r="D10" s="4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15" thickBot="1" x14ac:dyDescent="0.4">
      <c r="A11">
        <v>20</v>
      </c>
      <c r="B11" s="45" t="s">
        <v>9</v>
      </c>
      <c r="C11" s="9"/>
      <c r="D11" s="40"/>
      <c r="E11" s="41"/>
      <c r="F11" s="43">
        <f>+SUM(Calculos!EZ7:EZ16)</f>
        <v>0</v>
      </c>
      <c r="G11" s="9"/>
      <c r="H11" s="39">
        <f>IF(D11=0,0,+Calculos!FC2)</f>
        <v>0</v>
      </c>
      <c r="I11" s="36"/>
      <c r="J11" s="39">
        <f>+H11*0.93</f>
        <v>0</v>
      </c>
      <c r="K11" s="36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15" thickBot="1" x14ac:dyDescent="0.4">
      <c r="B12" s="24"/>
      <c r="C12" s="9"/>
      <c r="D12" s="42"/>
      <c r="E12" s="41"/>
      <c r="F12" s="41"/>
      <c r="G12" s="9"/>
      <c r="H12" s="36"/>
      <c r="I12" s="36"/>
      <c r="J12" s="36"/>
      <c r="K12" s="3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5" thickBot="1" x14ac:dyDescent="0.4">
      <c r="A13">
        <v>21</v>
      </c>
      <c r="B13" s="45" t="s">
        <v>10</v>
      </c>
      <c r="C13" s="9"/>
      <c r="D13" s="40"/>
      <c r="E13" s="41"/>
      <c r="F13" s="43">
        <f>SUM(Calculos!$T$7:$T$26)</f>
        <v>0</v>
      </c>
      <c r="G13" s="9"/>
      <c r="H13" s="39">
        <f>IF(D13=0,0,+Calculos!W2)</f>
        <v>0</v>
      </c>
      <c r="I13" s="36"/>
      <c r="J13" s="39">
        <f>+H13*0.93</f>
        <v>0</v>
      </c>
      <c r="K13" s="36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15" thickBot="1" x14ac:dyDescent="0.4">
      <c r="K14" s="36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ht="15.75" customHeight="1" thickBot="1" x14ac:dyDescent="0.4">
      <c r="A15">
        <v>1</v>
      </c>
      <c r="B15" s="35" t="s">
        <v>11</v>
      </c>
      <c r="C15" s="9"/>
      <c r="D15" s="40"/>
      <c r="E15" s="41"/>
      <c r="F15" s="43">
        <f>SUM(Calculos!$BX$7:$BX$26)</f>
        <v>0</v>
      </c>
      <c r="G15" s="9"/>
      <c r="H15" s="39">
        <f>IF(D15=0,0,+Calculos!CA2)</f>
        <v>0</v>
      </c>
      <c r="I15" s="36"/>
      <c r="J15" s="39">
        <f>+H15*0.93</f>
        <v>0</v>
      </c>
      <c r="K15" s="36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15" thickBot="1" x14ac:dyDescent="0.4">
      <c r="B16" s="24"/>
      <c r="C16" s="9"/>
      <c r="D16" s="42"/>
      <c r="E16" s="41"/>
      <c r="F16" s="41"/>
      <c r="G16" s="9"/>
      <c r="H16" s="36"/>
      <c r="I16" s="36"/>
      <c r="J16" s="36"/>
      <c r="K16" s="36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29" ht="15" thickBot="1" x14ac:dyDescent="0.4">
      <c r="A17">
        <v>2</v>
      </c>
      <c r="B17" s="35" t="s">
        <v>12</v>
      </c>
      <c r="C17" s="9"/>
      <c r="D17" s="40"/>
      <c r="E17" s="41"/>
      <c r="F17" s="43">
        <f>SUM(Calculos!$EJ$7:$EJ$26)</f>
        <v>0</v>
      </c>
      <c r="G17" s="9"/>
      <c r="H17" s="39">
        <f>IF(D17=0,0,+Calculos!EM2)</f>
        <v>0</v>
      </c>
      <c r="I17" s="36"/>
      <c r="J17" s="39">
        <f>+H17*0.93</f>
        <v>0</v>
      </c>
      <c r="K17" s="36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ht="15" thickBot="1" x14ac:dyDescent="0.4">
      <c r="B18" s="24"/>
      <c r="C18" s="9"/>
      <c r="D18" s="42"/>
      <c r="E18" s="41"/>
      <c r="F18" s="41"/>
      <c r="G18" s="9"/>
      <c r="H18" s="36"/>
      <c r="I18" s="36"/>
      <c r="J18" s="36"/>
      <c r="K18" s="36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  <row r="19" spans="1:29" ht="15" thickBot="1" x14ac:dyDescent="0.4">
      <c r="A19">
        <v>3</v>
      </c>
      <c r="B19" s="35" t="s">
        <v>13</v>
      </c>
      <c r="C19" s="9"/>
      <c r="D19" s="40"/>
      <c r="E19" s="41"/>
      <c r="F19" s="43">
        <f>SUM(Calculos!$CF$7:$CF$26)</f>
        <v>0</v>
      </c>
      <c r="G19" s="9"/>
      <c r="H19" s="39">
        <f>IF(D19=0,0,+Calculos!CI2)</f>
        <v>0</v>
      </c>
      <c r="I19" s="36"/>
      <c r="J19" s="39">
        <f>+H19*0.93</f>
        <v>0</v>
      </c>
      <c r="K19" s="36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</row>
    <row r="20" spans="1:29" ht="15" thickBot="1" x14ac:dyDescent="0.4">
      <c r="B20" s="24"/>
      <c r="C20" s="9"/>
      <c r="D20" s="42"/>
      <c r="E20" s="41"/>
      <c r="F20" s="41"/>
      <c r="G20" s="9"/>
      <c r="H20" s="36"/>
      <c r="I20" s="36"/>
      <c r="J20" s="36"/>
      <c r="K20" s="36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</row>
    <row r="21" spans="1:29" ht="15" thickBot="1" x14ac:dyDescent="0.4">
      <c r="A21">
        <v>4</v>
      </c>
      <c r="B21" s="35" t="s">
        <v>14</v>
      </c>
      <c r="C21" s="9"/>
      <c r="D21" s="40"/>
      <c r="E21" s="41"/>
      <c r="F21" s="43">
        <f>SUM(Calculos!FH7:FH24)</f>
        <v>0</v>
      </c>
      <c r="G21" s="9"/>
      <c r="H21" s="39">
        <f>IF(D21=0,0,+Calculos!FK2)</f>
        <v>0</v>
      </c>
      <c r="I21" s="36"/>
      <c r="J21" s="39">
        <f>+H21*0.93</f>
        <v>0</v>
      </c>
      <c r="K21" s="36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</row>
    <row r="22" spans="1:29" ht="15" thickBot="1" x14ac:dyDescent="0.4">
      <c r="B22" s="24"/>
      <c r="C22" s="9"/>
      <c r="D22" s="42"/>
      <c r="E22" s="41"/>
      <c r="F22" s="41"/>
      <c r="G22" s="9"/>
      <c r="H22" s="36"/>
      <c r="I22" s="36"/>
      <c r="J22" s="36"/>
      <c r="K22" s="36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</row>
    <row r="23" spans="1:29" ht="15" thickBot="1" x14ac:dyDescent="0.4">
      <c r="A23">
        <v>5</v>
      </c>
      <c r="B23" s="35" t="s">
        <v>15</v>
      </c>
      <c r="C23" s="9"/>
      <c r="D23" s="40"/>
      <c r="E23" s="41"/>
      <c r="F23" s="43">
        <f>SUM(Calculos!BP7:BP26)</f>
        <v>0</v>
      </c>
      <c r="G23" s="9"/>
      <c r="H23" s="39">
        <f>IF(D23=0,0,+Calculos!BS2)</f>
        <v>0</v>
      </c>
      <c r="I23" s="36"/>
      <c r="J23" s="39">
        <f>+H23*0.93</f>
        <v>0</v>
      </c>
      <c r="K23" s="36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1:29" ht="15" thickBot="1" x14ac:dyDescent="0.4">
      <c r="B24" s="24"/>
      <c r="C24" s="9"/>
      <c r="D24" s="42"/>
      <c r="E24" s="41"/>
      <c r="F24" s="41"/>
      <c r="G24" s="9"/>
      <c r="H24" s="36"/>
      <c r="I24" s="36"/>
      <c r="J24" s="36"/>
      <c r="K24" s="36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</row>
    <row r="25" spans="1:29" ht="15" thickBot="1" x14ac:dyDescent="0.4">
      <c r="A25">
        <v>6</v>
      </c>
      <c r="B25" s="35" t="s">
        <v>16</v>
      </c>
      <c r="C25" s="9"/>
      <c r="D25" s="40"/>
      <c r="E25" s="41"/>
      <c r="F25" s="43">
        <f>+SUM(Calculos!DD7:DD50)</f>
        <v>0</v>
      </c>
      <c r="G25" s="9"/>
      <c r="H25" s="39">
        <f>IF(D25=0,0,+Calculos!DG2)</f>
        <v>0</v>
      </c>
      <c r="I25" s="36"/>
      <c r="J25" s="39">
        <f>+H25*0.93</f>
        <v>0</v>
      </c>
      <c r="K25" s="3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spans="1:29" ht="15" thickBot="1" x14ac:dyDescent="0.4">
      <c r="B26" s="24"/>
      <c r="C26" s="9"/>
      <c r="D26" s="42"/>
      <c r="E26" s="41"/>
      <c r="F26" s="41"/>
      <c r="G26" s="9"/>
      <c r="H26" s="36"/>
      <c r="I26" s="36"/>
      <c r="J26" s="36"/>
      <c r="K26" s="36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spans="1:29" ht="19" thickBot="1" x14ac:dyDescent="0.5">
      <c r="A27">
        <v>7</v>
      </c>
      <c r="B27" s="35" t="s">
        <v>17</v>
      </c>
      <c r="C27" s="9"/>
      <c r="D27" s="40"/>
      <c r="E27" s="41"/>
      <c r="F27" s="43">
        <f>+SUM(Calculos!$AJ$7:$AJ$26)</f>
        <v>0</v>
      </c>
      <c r="G27" s="9"/>
      <c r="H27" s="39">
        <f>IF(D27=0,0,+Calculos!AM2)</f>
        <v>0</v>
      </c>
      <c r="I27" s="36"/>
      <c r="J27" s="39">
        <f>+H27*0.93</f>
        <v>0</v>
      </c>
      <c r="K27" s="5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</row>
    <row r="28" spans="1:29" ht="19" thickBot="1" x14ac:dyDescent="0.5">
      <c r="B28" s="24"/>
      <c r="C28" s="9"/>
      <c r="D28" s="42"/>
      <c r="E28" s="41"/>
      <c r="F28" s="41"/>
      <c r="G28" s="9"/>
      <c r="H28" s="36"/>
      <c r="I28" s="36"/>
      <c r="J28" s="36"/>
      <c r="K28" s="5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</row>
    <row r="29" spans="1:29" ht="19" thickBot="1" x14ac:dyDescent="0.5">
      <c r="A29">
        <v>8</v>
      </c>
      <c r="B29" s="35" t="s">
        <v>18</v>
      </c>
      <c r="C29" s="9"/>
      <c r="D29" s="40"/>
      <c r="E29" s="41"/>
      <c r="F29" s="43">
        <f>+SUM(Calculos!$CV$7:$CV$27)</f>
        <v>0</v>
      </c>
      <c r="G29" s="9"/>
      <c r="H29" s="39">
        <f>IF(D29=0,0,+Calculos!CY2)</f>
        <v>0</v>
      </c>
      <c r="I29" s="36"/>
      <c r="J29" s="39">
        <f>+H29*0.93</f>
        <v>0</v>
      </c>
      <c r="K29" s="50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</row>
    <row r="30" spans="1:29" ht="19" thickBot="1" x14ac:dyDescent="0.5">
      <c r="B30" s="24"/>
      <c r="C30" s="9"/>
      <c r="D30" s="42"/>
      <c r="E30" s="41"/>
      <c r="F30" s="41"/>
      <c r="G30" s="9"/>
      <c r="H30" s="36"/>
      <c r="I30" s="36"/>
      <c r="J30" s="36"/>
      <c r="K30" s="50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1:29" ht="19" thickBot="1" x14ac:dyDescent="0.5">
      <c r="A31">
        <v>9</v>
      </c>
      <c r="B31" s="35" t="s">
        <v>19</v>
      </c>
      <c r="C31" s="9"/>
      <c r="D31" s="40"/>
      <c r="E31" s="41"/>
      <c r="F31" s="43">
        <f>+SUM(Calculos!DT7:DT28)</f>
        <v>0</v>
      </c>
      <c r="G31" s="9"/>
      <c r="H31" s="39">
        <f>IF(D31=0,0,+Calculos!DW2)</f>
        <v>0</v>
      </c>
      <c r="I31" s="36"/>
      <c r="J31" s="39">
        <f>+H31*0.93</f>
        <v>0</v>
      </c>
      <c r="K31" s="50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ht="19" thickBot="1" x14ac:dyDescent="0.5">
      <c r="B32" s="24"/>
      <c r="C32" s="9"/>
      <c r="D32" s="42"/>
      <c r="E32" s="41"/>
      <c r="F32" s="41"/>
      <c r="G32" s="9"/>
      <c r="H32" s="36"/>
      <c r="I32" s="36"/>
      <c r="J32" s="36"/>
      <c r="K32" s="5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ht="19" thickBot="1" x14ac:dyDescent="0.5">
      <c r="A33">
        <v>10</v>
      </c>
      <c r="B33" s="35" t="s">
        <v>20</v>
      </c>
      <c r="C33" s="9"/>
      <c r="D33" s="40"/>
      <c r="E33" s="41"/>
      <c r="F33" s="43">
        <f>+SUM(Calculos!L7:L29)</f>
        <v>0</v>
      </c>
      <c r="G33" s="9"/>
      <c r="H33" s="39">
        <f>IF(D33=0,0,+Calculos!O2)</f>
        <v>0</v>
      </c>
      <c r="I33" s="36"/>
      <c r="J33" s="39">
        <f>+H33*0.93</f>
        <v>0</v>
      </c>
      <c r="K33" s="50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spans="1:29" ht="19" thickBot="1" x14ac:dyDescent="0.5">
      <c r="B34" s="24"/>
      <c r="C34" s="9"/>
      <c r="D34" s="42"/>
      <c r="E34" s="41"/>
      <c r="F34" s="41"/>
      <c r="G34" s="9"/>
      <c r="H34" s="36"/>
      <c r="I34" s="36"/>
      <c r="J34" s="36"/>
      <c r="K34" s="50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9" thickBot="1" x14ac:dyDescent="0.5">
      <c r="A35">
        <v>11</v>
      </c>
      <c r="B35" s="35" t="s">
        <v>45</v>
      </c>
      <c r="C35" s="9"/>
      <c r="D35" s="40"/>
      <c r="E35" s="41"/>
      <c r="F35" s="43">
        <f>+SUM(Calculos!DL7:DL22)</f>
        <v>0</v>
      </c>
      <c r="G35" s="9"/>
      <c r="H35" s="39">
        <f>IF(D35=0,0,Calculos!DO2)</f>
        <v>0</v>
      </c>
      <c r="I35" s="36"/>
      <c r="J35" s="39">
        <f>+H35*0.93</f>
        <v>0</v>
      </c>
      <c r="K35" s="50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9" thickBot="1" x14ac:dyDescent="0.5">
      <c r="B36" s="9"/>
      <c r="C36" s="9"/>
      <c r="D36" s="9"/>
      <c r="E36" s="9"/>
      <c r="F36" s="9"/>
      <c r="G36" s="9"/>
      <c r="H36" s="9"/>
      <c r="I36" s="9"/>
      <c r="J36" s="9"/>
      <c r="K36" s="50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9" thickBot="1" x14ac:dyDescent="0.5">
      <c r="A37">
        <v>12</v>
      </c>
      <c r="B37" s="35" t="s">
        <v>46</v>
      </c>
      <c r="C37" s="9"/>
      <c r="D37" s="40"/>
      <c r="E37" s="41"/>
      <c r="F37" s="43">
        <f>+SUM(Calculos!AR7:AR23)</f>
        <v>0</v>
      </c>
      <c r="G37" s="9"/>
      <c r="H37" s="39">
        <f>IF(D37=0,0,Calculos!AU2)</f>
        <v>0</v>
      </c>
      <c r="I37" s="36"/>
      <c r="J37" s="39">
        <f>+H37*0.93</f>
        <v>0</v>
      </c>
      <c r="K37" s="50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9" thickBot="1" x14ac:dyDescent="0.5">
      <c r="B38" s="9"/>
      <c r="C38" s="9"/>
      <c r="D38" s="9"/>
      <c r="E38" s="9"/>
      <c r="F38" s="9"/>
      <c r="G38" s="9"/>
      <c r="H38" s="9"/>
      <c r="I38" s="9"/>
      <c r="J38" s="9"/>
      <c r="K38" s="50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9" thickBot="1" x14ac:dyDescent="0.5">
      <c r="A39">
        <v>13</v>
      </c>
      <c r="B39" s="35" t="s">
        <v>47</v>
      </c>
      <c r="C39" s="9"/>
      <c r="D39" s="40"/>
      <c r="E39" s="41"/>
      <c r="F39" s="43">
        <f>+SUM(Calculos!CN7:CN24)</f>
        <v>0</v>
      </c>
      <c r="G39" s="9"/>
      <c r="H39" s="39">
        <f>IF(D39=0,0,Calculos!CQ2)</f>
        <v>0</v>
      </c>
      <c r="I39" s="36"/>
      <c r="J39" s="39">
        <f>+H39*0.93</f>
        <v>0</v>
      </c>
      <c r="K39" s="50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9" thickBot="1" x14ac:dyDescent="0.5">
      <c r="B40" s="9"/>
      <c r="C40" s="9"/>
      <c r="D40" s="9"/>
      <c r="E40" s="9"/>
      <c r="F40" s="9"/>
      <c r="G40" s="9"/>
      <c r="H40" s="9"/>
      <c r="I40" s="9"/>
      <c r="J40" s="9"/>
      <c r="K40" s="50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9" thickBot="1" x14ac:dyDescent="0.5">
      <c r="A41">
        <v>14</v>
      </c>
      <c r="B41" s="35" t="s">
        <v>48</v>
      </c>
      <c r="C41" s="9"/>
      <c r="D41" s="40"/>
      <c r="E41" s="41"/>
      <c r="F41" s="43">
        <f>+SUM(Calculos!AB7:AB25)</f>
        <v>0</v>
      </c>
      <c r="G41" s="9"/>
      <c r="H41" s="39">
        <f>IF(D41=0,0,Calculos!AE2)</f>
        <v>0</v>
      </c>
      <c r="I41" s="36"/>
      <c r="J41" s="39">
        <f>+H41*0.93</f>
        <v>0</v>
      </c>
      <c r="K41" s="50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9" thickBot="1" x14ac:dyDescent="0.5">
      <c r="B42" s="9"/>
      <c r="C42" s="9"/>
      <c r="D42" s="9"/>
      <c r="E42" s="9"/>
      <c r="F42" s="9"/>
      <c r="G42" s="9"/>
      <c r="H42" s="9"/>
      <c r="I42" s="9"/>
      <c r="J42" s="9"/>
      <c r="K42" s="50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9" thickBot="1" x14ac:dyDescent="0.5">
      <c r="A43">
        <v>15</v>
      </c>
      <c r="B43" s="35" t="s">
        <v>49</v>
      </c>
      <c r="C43" s="9"/>
      <c r="D43" s="40"/>
      <c r="E43" s="41"/>
      <c r="F43" s="43">
        <f>+SUM(Calculos!EB7:EB26)</f>
        <v>0</v>
      </c>
      <c r="G43" s="9"/>
      <c r="H43" s="39">
        <f>IF(D43=0,0,Calculos!EE2)</f>
        <v>0</v>
      </c>
      <c r="I43" s="36"/>
      <c r="J43" s="39">
        <f>+H43*0.93</f>
        <v>0</v>
      </c>
      <c r="K43" s="5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5" thickBot="1" x14ac:dyDescent="0.4">
      <c r="B44" s="9"/>
      <c r="C44" s="9"/>
      <c r="D44" s="9"/>
      <c r="E44" s="9"/>
      <c r="F44" s="9"/>
      <c r="G44" s="9"/>
      <c r="H44" s="9"/>
      <c r="I44" s="9"/>
      <c r="J44" s="9"/>
      <c r="K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21.5" thickBot="1" x14ac:dyDescent="0.5">
      <c r="B45" s="33" t="s">
        <v>21</v>
      </c>
      <c r="C45" s="9"/>
      <c r="D45" s="44">
        <f>+D15+D19+D13+D9+D11+D17+D23+D21+D25+D27+D29+D31+D33+D35+D37+D39+D41+D43</f>
        <v>0</v>
      </c>
      <c r="E45" s="41"/>
      <c r="F45" s="44">
        <f>+F15+F19+F13+F9+F11+F17+F23+F21+F25+F27+F29+F31+F33+F35+F37+F39+F41+F43</f>
        <v>0</v>
      </c>
      <c r="G45" s="9"/>
      <c r="H45" s="46">
        <f>IF(D45=0,0,(+(+(D15*H15)+(D19*H19)+(D13*H13)+(D9*H9)+(D11*H11)+(D17*H17)+(D23*H23)+(D21*H21)+(D25*H25)+(D27*H27)+(D29*H29)+(D31*H31)+(D33*H33)+(D35*H35)+(D37*H37)+(D39*H39)+(D41*H41)+(D43*H43))/D45))</f>
        <v>0</v>
      </c>
      <c r="I45" s="50"/>
      <c r="J45" s="46">
        <f>IF(D45=0,0,(+(D15*J15)+(D19*J19)+(D13*J13)+(D9*J9)+(D11*J11)+(D17*J17)+(D23*J23)+(D21*J21)+(D25*J25)+(D27*J27)+(D29*J29)+(D31*J31)+(D33*J33)+(D35*J35)+(D37*J37)+(D39*J39)+(D41*J41)+(D43*J43))/D45)</f>
        <v>0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x14ac:dyDescent="0.35"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x14ac:dyDescent="0.35"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x14ac:dyDescent="0.35">
      <c r="M48" s="9"/>
      <c r="N48" s="9"/>
    </row>
    <row r="49" spans="13:14" x14ac:dyDescent="0.35">
      <c r="M49" s="9"/>
      <c r="N49" s="9"/>
    </row>
    <row r="50" spans="13:14" x14ac:dyDescent="0.35">
      <c r="M50" s="9"/>
      <c r="N50" s="9"/>
    </row>
    <row r="51" spans="13:14" x14ac:dyDescent="0.35">
      <c r="M51" s="9"/>
      <c r="N51" s="9"/>
    </row>
    <row r="52" spans="13:14" x14ac:dyDescent="0.35">
      <c r="M52" s="9"/>
      <c r="N52" s="9"/>
    </row>
    <row r="53" spans="13:14" x14ac:dyDescent="0.35">
      <c r="M53" s="9"/>
      <c r="N53" s="9"/>
    </row>
    <row r="54" spans="13:14" x14ac:dyDescent="0.35">
      <c r="M54" s="9"/>
      <c r="N54" s="9"/>
    </row>
    <row r="55" spans="13:14" x14ac:dyDescent="0.35">
      <c r="M55" s="9"/>
      <c r="N55" s="9"/>
    </row>
    <row r="56" spans="13:14" x14ac:dyDescent="0.35">
      <c r="M56" s="9"/>
      <c r="N56" s="9"/>
    </row>
    <row r="57" spans="13:14" x14ac:dyDescent="0.35">
      <c r="M57" s="9"/>
      <c r="N57" s="9"/>
    </row>
    <row r="58" spans="13:14" x14ac:dyDescent="0.35">
      <c r="M58" s="9"/>
      <c r="N58" s="9"/>
    </row>
    <row r="59" spans="13:14" x14ac:dyDescent="0.35">
      <c r="M59" s="9"/>
      <c r="N59" s="9"/>
    </row>
    <row r="60" spans="13:14" x14ac:dyDescent="0.35">
      <c r="M60" s="9"/>
      <c r="N60" s="9"/>
    </row>
    <row r="61" spans="13:14" x14ac:dyDescent="0.35">
      <c r="M61" s="9"/>
      <c r="N61" s="9"/>
    </row>
    <row r="62" spans="13:14" x14ac:dyDescent="0.35">
      <c r="M62" s="9"/>
      <c r="N62" s="9"/>
    </row>
    <row r="63" spans="13:14" x14ac:dyDescent="0.35">
      <c r="M63" s="9"/>
      <c r="N63" s="9"/>
    </row>
    <row r="64" spans="13:14" x14ac:dyDescent="0.35">
      <c r="M64" s="9"/>
      <c r="N64" s="9"/>
    </row>
    <row r="65" spans="13:14" x14ac:dyDescent="0.35">
      <c r="M65" s="9"/>
      <c r="N65" s="9"/>
    </row>
    <row r="66" spans="13:14" x14ac:dyDescent="0.35">
      <c r="M66" s="9"/>
      <c r="N66" s="9"/>
    </row>
    <row r="67" spans="13:14" x14ac:dyDescent="0.35">
      <c r="M67" s="9"/>
      <c r="N67" s="9"/>
    </row>
    <row r="68" spans="13:14" x14ac:dyDescent="0.35">
      <c r="M68" s="9"/>
      <c r="N68" s="9"/>
    </row>
    <row r="69" spans="13:14" x14ac:dyDescent="0.35">
      <c r="M69" s="9"/>
      <c r="N69" s="9"/>
    </row>
    <row r="70" spans="13:14" x14ac:dyDescent="0.35">
      <c r="M70" s="9"/>
      <c r="N70" s="9"/>
    </row>
    <row r="71" spans="13:14" x14ac:dyDescent="0.35">
      <c r="M71" s="9"/>
      <c r="N71" s="9"/>
    </row>
    <row r="72" spans="13:14" x14ac:dyDescent="0.35">
      <c r="M72" s="9"/>
      <c r="N72" s="9"/>
    </row>
    <row r="73" spans="13:14" x14ac:dyDescent="0.35">
      <c r="M73" s="9"/>
      <c r="N73" s="9"/>
    </row>
    <row r="74" spans="13:14" x14ac:dyDescent="0.35">
      <c r="M74" s="9"/>
      <c r="N74" s="9"/>
    </row>
    <row r="75" spans="13:14" x14ac:dyDescent="0.35">
      <c r="M75" s="9"/>
      <c r="N75" s="9"/>
    </row>
    <row r="76" spans="13:14" x14ac:dyDescent="0.35">
      <c r="M76" s="9"/>
      <c r="N76" s="9"/>
    </row>
    <row r="77" spans="13:14" x14ac:dyDescent="0.35">
      <c r="M77" s="9"/>
      <c r="N77" s="9"/>
    </row>
    <row r="78" spans="13:14" x14ac:dyDescent="0.35">
      <c r="M78" s="9"/>
      <c r="N78" s="9"/>
    </row>
    <row r="79" spans="13:14" x14ac:dyDescent="0.35">
      <c r="M79" s="9"/>
      <c r="N79" s="9"/>
    </row>
    <row r="80" spans="13:14" x14ac:dyDescent="0.35">
      <c r="M80" s="9"/>
      <c r="N80" s="9"/>
    </row>
    <row r="81" spans="2:14" x14ac:dyDescent="0.35">
      <c r="M81" s="9"/>
      <c r="N81" s="9"/>
    </row>
    <row r="82" spans="2:14" x14ac:dyDescent="0.35">
      <c r="M82" s="9"/>
      <c r="N82" s="9"/>
    </row>
    <row r="83" spans="2:14" x14ac:dyDescent="0.35">
      <c r="M83" s="9"/>
      <c r="N83" s="9"/>
    </row>
    <row r="84" spans="2:14" x14ac:dyDescent="0.35">
      <c r="M84" s="9"/>
      <c r="N84" s="9"/>
    </row>
    <row r="85" spans="2:14" x14ac:dyDescent="0.35">
      <c r="M85" s="9"/>
      <c r="N85" s="9"/>
    </row>
    <row r="86" spans="2:14" x14ac:dyDescent="0.35">
      <c r="M86" s="9"/>
      <c r="N86" s="9"/>
    </row>
    <row r="87" spans="2:14" x14ac:dyDescent="0.35">
      <c r="B87" s="9"/>
      <c r="C87" s="9"/>
      <c r="D87" s="9"/>
      <c r="E87" s="9"/>
      <c r="F87" s="9"/>
      <c r="G87" s="9"/>
      <c r="H87" s="9"/>
      <c r="I87" s="9"/>
      <c r="J87" s="9"/>
      <c r="K87" s="9"/>
      <c r="M87" s="9"/>
      <c r="N87" s="9"/>
    </row>
    <row r="88" spans="2:14" x14ac:dyDescent="0.35">
      <c r="B88" s="9"/>
      <c r="C88" s="9"/>
      <c r="D88" s="9"/>
      <c r="E88" s="9"/>
      <c r="F88" s="9"/>
      <c r="G88" s="9"/>
      <c r="H88" s="9"/>
      <c r="I88" s="9"/>
      <c r="J88" s="9"/>
      <c r="K88" s="9"/>
      <c r="M88" s="9"/>
      <c r="N88" s="9"/>
    </row>
    <row r="89" spans="2:14" x14ac:dyDescent="0.35">
      <c r="B89" s="9"/>
      <c r="C89" s="9"/>
      <c r="D89" s="9"/>
      <c r="E89" s="9"/>
      <c r="F89" s="9"/>
      <c r="G89" s="9"/>
      <c r="H89" s="9"/>
      <c r="I89" s="9"/>
      <c r="J89" s="9"/>
      <c r="K89" s="9"/>
      <c r="M89" s="9"/>
      <c r="N89" s="9"/>
    </row>
    <row r="90" spans="2:14" x14ac:dyDescent="0.35">
      <c r="B90" s="9"/>
      <c r="C90" s="9"/>
      <c r="D90" s="9"/>
      <c r="E90" s="9"/>
      <c r="F90" s="9"/>
      <c r="G90" s="9"/>
      <c r="H90" s="9"/>
      <c r="I90" s="9"/>
      <c r="J90" s="9"/>
      <c r="K90" s="9"/>
      <c r="M90" s="9"/>
      <c r="N90" s="9"/>
    </row>
    <row r="91" spans="2:14" x14ac:dyDescent="0.35">
      <c r="B91" s="9"/>
      <c r="C91" s="9"/>
      <c r="D91" s="9"/>
      <c r="E91" s="9"/>
      <c r="F91" s="9"/>
      <c r="G91" s="9"/>
      <c r="H91" s="9"/>
      <c r="I91" s="9"/>
      <c r="J91" s="9"/>
      <c r="K91" s="9"/>
      <c r="M91" s="9"/>
      <c r="N91" s="9"/>
    </row>
    <row r="92" spans="2:14" x14ac:dyDescent="0.35">
      <c r="B92" s="9"/>
      <c r="C92" s="9"/>
      <c r="D92" s="9"/>
      <c r="E92" s="9"/>
      <c r="F92" s="9"/>
      <c r="G92" s="9"/>
      <c r="H92" s="9"/>
      <c r="I92" s="9"/>
      <c r="J92" s="9"/>
      <c r="K92" s="9"/>
      <c r="M92" s="9"/>
      <c r="N92" s="9"/>
    </row>
    <row r="93" spans="2:14" x14ac:dyDescent="0.35">
      <c r="B93" s="9"/>
      <c r="C93" s="9"/>
      <c r="D93" s="9"/>
      <c r="E93" s="9"/>
      <c r="F93" s="9"/>
      <c r="G93" s="9"/>
      <c r="H93" s="9"/>
      <c r="I93" s="9"/>
      <c r="J93" s="9"/>
      <c r="K93" s="9"/>
      <c r="M93" s="9"/>
      <c r="N93" s="9"/>
    </row>
    <row r="94" spans="2:14" x14ac:dyDescent="0.35">
      <c r="B94" s="9"/>
      <c r="C94" s="9"/>
      <c r="D94" s="9"/>
      <c r="E94" s="9"/>
      <c r="F94" s="9"/>
      <c r="G94" s="9"/>
      <c r="H94" s="9"/>
      <c r="I94" s="9"/>
      <c r="J94" s="9"/>
      <c r="K94" s="9"/>
      <c r="M94" s="9"/>
      <c r="N94" s="9"/>
    </row>
    <row r="95" spans="2:14" x14ac:dyDescent="0.35">
      <c r="B95" s="9"/>
      <c r="C95" s="9"/>
      <c r="D95" s="9"/>
      <c r="E95" s="9"/>
      <c r="F95" s="9"/>
      <c r="G95" s="9"/>
      <c r="H95" s="9"/>
      <c r="I95" s="9"/>
      <c r="J95" s="9"/>
      <c r="K95" s="9"/>
      <c r="M95" s="9"/>
      <c r="N95" s="9"/>
    </row>
    <row r="96" spans="2:14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M96" s="9"/>
      <c r="N96" s="9"/>
    </row>
    <row r="97" spans="2:14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M97" s="9"/>
      <c r="N97" s="9"/>
    </row>
    <row r="98" spans="2:14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M98" s="9"/>
      <c r="N98" s="9"/>
    </row>
    <row r="99" spans="2:14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M99" s="9"/>
      <c r="N99" s="9"/>
    </row>
    <row r="100" spans="2:14" x14ac:dyDescent="0.35">
      <c r="B100" s="9"/>
      <c r="C100" s="9"/>
      <c r="D100" s="9"/>
      <c r="E100" s="9"/>
      <c r="F100" s="9"/>
      <c r="G100" s="9"/>
      <c r="H100" s="9"/>
      <c r="I100" s="9"/>
      <c r="J100" s="9"/>
      <c r="K100" s="9"/>
      <c r="M100" s="9"/>
      <c r="N100" s="9"/>
    </row>
    <row r="101" spans="2:14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M101" s="9"/>
      <c r="N101" s="9"/>
    </row>
    <row r="102" spans="2:14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M102" s="9"/>
      <c r="N102" s="9"/>
    </row>
    <row r="103" spans="2:14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M103" s="9"/>
      <c r="N103" s="9"/>
    </row>
    <row r="104" spans="2:14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M104" s="9"/>
      <c r="N104" s="9"/>
    </row>
    <row r="105" spans="2:14" x14ac:dyDescent="0.35">
      <c r="B105" s="9"/>
      <c r="C105" s="9"/>
      <c r="D105" s="9"/>
      <c r="E105" s="9"/>
      <c r="F105" s="9"/>
      <c r="G105" s="9"/>
      <c r="H105" s="9"/>
      <c r="I105" s="9"/>
      <c r="J105" s="9"/>
      <c r="K105" s="9"/>
      <c r="M105" s="9"/>
      <c r="N105" s="9"/>
    </row>
    <row r="106" spans="2:14" x14ac:dyDescent="0.35">
      <c r="B106" s="9"/>
      <c r="C106" s="9"/>
      <c r="D106" s="9"/>
      <c r="E106" s="9"/>
      <c r="F106" s="9"/>
      <c r="G106" s="9"/>
      <c r="H106" s="9"/>
      <c r="I106" s="9"/>
      <c r="J106" s="9"/>
      <c r="K106" s="9"/>
      <c r="M106" s="9"/>
      <c r="N106" s="9"/>
    </row>
  </sheetData>
  <sheetProtection algorithmName="SHA-512" hashValue="lXjGUwKa3Mvz1dIjGVB3NVdSORu7H4bx2XdDnv+0YXuMzL5F7/sinpGSadHx5uc5eNxbj51O95wMsW24sIGv6g==" saltValue="6l1zQyhFgHJFqlnNPaJv1Q==" spinCount="100000" sheet="1" selectLockedCells="1"/>
  <mergeCells count="7">
    <mergeCell ref="A1:K1"/>
    <mergeCell ref="A3:A4"/>
    <mergeCell ref="D3:D4"/>
    <mergeCell ref="B3:B4"/>
    <mergeCell ref="H3:H4"/>
    <mergeCell ref="J3:J4"/>
    <mergeCell ref="F3:F4"/>
  </mergeCells>
  <pageMargins left="0.25" right="0.25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S44"/>
  <sheetViews>
    <sheetView zoomScale="80" zoomScaleNormal="80" workbookViewId="0">
      <pane xSplit="7" ySplit="6" topLeftCell="H7" activePane="bottomRight" state="frozen"/>
      <selection pane="topRight" activeCell="G3" sqref="G2:H3"/>
      <selection pane="bottomLeft" activeCell="G3" sqref="G2:H3"/>
      <selection pane="bottomRight" activeCell="EB7" sqref="EB7"/>
    </sheetView>
  </sheetViews>
  <sheetFormatPr baseColWidth="10" defaultColWidth="11.453125" defaultRowHeight="14.5" outlineLevelCol="1" x14ac:dyDescent="0.35"/>
  <cols>
    <col min="1" max="1" width="5.26953125" customWidth="1"/>
    <col min="2" max="3" width="3.81640625" bestFit="1" customWidth="1"/>
    <col min="4" max="4" width="3" bestFit="1" customWidth="1"/>
    <col min="5" max="5" width="6.26953125" customWidth="1"/>
    <col min="6" max="6" width="36" customWidth="1"/>
    <col min="7" max="7" width="6.7265625" bestFit="1" customWidth="1"/>
    <col min="8" max="8" width="7.453125" style="1" bestFit="1" customWidth="1"/>
    <col min="9" max="9" width="28.81640625" customWidth="1" outlineLevel="1"/>
    <col min="10" max="10" width="15.26953125" customWidth="1" outlineLevel="1"/>
    <col min="11" max="11" width="9.81640625" customWidth="1" outlineLevel="1"/>
    <col min="12" max="12" width="18.26953125" customWidth="1" outlineLevel="1"/>
    <col min="13" max="13" width="9.26953125" customWidth="1" outlineLevel="1"/>
    <col min="14" max="14" width="11.7265625" bestFit="1" customWidth="1"/>
    <col min="15" max="15" width="9.81640625" bestFit="1" customWidth="1"/>
    <col min="16" max="16" width="7.453125" style="1" bestFit="1" customWidth="1"/>
    <col min="17" max="17" width="28.81640625" customWidth="1" outlineLevel="1"/>
    <col min="18" max="18" width="15.26953125" customWidth="1" outlineLevel="1"/>
    <col min="19" max="19" width="9.81640625" customWidth="1" outlineLevel="1"/>
    <col min="20" max="20" width="18.26953125" customWidth="1" outlineLevel="1"/>
    <col min="21" max="21" width="9.81640625" customWidth="1" outlineLevel="1"/>
    <col min="22" max="22" width="11.7265625" bestFit="1" customWidth="1"/>
    <col min="23" max="23" width="9.81640625" bestFit="1" customWidth="1"/>
    <col min="24" max="24" width="7.453125" style="1" bestFit="1" customWidth="1"/>
    <col min="25" max="25" width="28.81640625" customWidth="1" outlineLevel="1"/>
    <col min="26" max="26" width="15.26953125" customWidth="1" outlineLevel="1"/>
    <col min="27" max="27" width="9.81640625" customWidth="1" outlineLevel="1"/>
    <col min="28" max="28" width="18.26953125" customWidth="1" outlineLevel="1"/>
    <col min="29" max="29" width="9.81640625" customWidth="1" outlineLevel="1"/>
    <col min="30" max="30" width="11.7265625" bestFit="1" customWidth="1"/>
    <col min="31" max="31" width="10.453125" bestFit="1" customWidth="1"/>
    <col min="32" max="32" width="7.453125" bestFit="1" customWidth="1"/>
    <col min="33" max="33" width="27.453125" customWidth="1" outlineLevel="1"/>
    <col min="34" max="34" width="15.26953125" customWidth="1" outlineLevel="1"/>
    <col min="35" max="35" width="7.1796875" customWidth="1" outlineLevel="1"/>
    <col min="36" max="36" width="18.26953125" customWidth="1" outlineLevel="1"/>
    <col min="37" max="37" width="9.81640625" customWidth="1" outlineLevel="1"/>
    <col min="38" max="38" width="11.7265625" bestFit="1" customWidth="1"/>
    <col min="39" max="39" width="10.453125" bestFit="1" customWidth="1"/>
    <col min="40" max="40" width="8.1796875" bestFit="1" customWidth="1"/>
    <col min="41" max="41" width="28.81640625" customWidth="1" outlineLevel="1"/>
    <col min="42" max="42" width="15.26953125" customWidth="1" outlineLevel="1"/>
    <col min="43" max="43" width="7.1796875" customWidth="1" outlineLevel="1"/>
    <col min="44" max="44" width="18.26953125" customWidth="1" outlineLevel="1"/>
    <col min="45" max="45" width="9.81640625" customWidth="1" outlineLevel="1"/>
    <col min="46" max="46" width="11.7265625" bestFit="1" customWidth="1"/>
    <col min="47" max="47" width="10.453125" bestFit="1" customWidth="1"/>
    <col min="48" max="48" width="8.1796875" bestFit="1" customWidth="1"/>
    <col min="49" max="49" width="27.453125" customWidth="1" outlineLevel="1"/>
    <col min="50" max="50" width="15.26953125" customWidth="1" outlineLevel="1"/>
    <col min="51" max="51" width="7.1796875" customWidth="1" outlineLevel="1"/>
    <col min="52" max="52" width="18.26953125" customWidth="1" outlineLevel="1"/>
    <col min="53" max="53" width="9.81640625" customWidth="1" outlineLevel="1"/>
    <col min="54" max="54" width="11.7265625" bestFit="1" customWidth="1"/>
    <col min="55" max="55" width="10.453125" bestFit="1" customWidth="1"/>
    <col min="56" max="56" width="7.453125" bestFit="1" customWidth="1"/>
    <col min="57" max="57" width="27.453125" customWidth="1" outlineLevel="1"/>
    <col min="58" max="58" width="15.26953125" customWidth="1" outlineLevel="1"/>
    <col min="59" max="59" width="7.7265625" customWidth="1" outlineLevel="1"/>
    <col min="60" max="60" width="18.26953125" customWidth="1" outlineLevel="1"/>
    <col min="61" max="61" width="9.81640625" customWidth="1" outlineLevel="1"/>
    <col min="62" max="62" width="11.7265625" bestFit="1" customWidth="1"/>
    <col min="63" max="63" width="12.26953125" customWidth="1"/>
    <col min="64" max="64" width="7.453125" bestFit="1" customWidth="1"/>
    <col min="65" max="65" width="27.453125" customWidth="1" outlineLevel="1"/>
    <col min="66" max="66" width="18.1796875" customWidth="1" outlineLevel="1"/>
    <col min="67" max="67" width="8.26953125" customWidth="1" outlineLevel="1"/>
    <col min="68" max="68" width="18.26953125" customWidth="1" outlineLevel="1"/>
    <col min="69" max="69" width="9.81640625" customWidth="1" outlineLevel="1"/>
    <col min="70" max="70" width="11.7265625" bestFit="1" customWidth="1"/>
    <col min="71" max="71" width="10.453125" bestFit="1" customWidth="1"/>
    <col min="72" max="72" width="7.453125" bestFit="1" customWidth="1"/>
    <col min="73" max="73" width="27.453125" customWidth="1" outlineLevel="1"/>
    <col min="74" max="74" width="15.26953125" customWidth="1" outlineLevel="1"/>
    <col min="75" max="75" width="7.7265625" customWidth="1" outlineLevel="1"/>
    <col min="76" max="76" width="18.26953125" customWidth="1" outlineLevel="1"/>
    <col min="77" max="77" width="9.81640625" customWidth="1" outlineLevel="1"/>
    <col min="78" max="78" width="11.7265625" bestFit="1" customWidth="1"/>
    <col min="79" max="79" width="10.453125" bestFit="1" customWidth="1"/>
    <col min="80" max="80" width="7.453125" bestFit="1" customWidth="1"/>
    <col min="81" max="81" width="27.453125" customWidth="1" outlineLevel="1"/>
    <col min="82" max="82" width="15.26953125" customWidth="1" outlineLevel="1"/>
    <col min="83" max="83" width="7.1796875" customWidth="1" outlineLevel="1"/>
    <col min="84" max="84" width="18.26953125" customWidth="1" outlineLevel="1"/>
    <col min="85" max="85" width="9.81640625" customWidth="1" outlineLevel="1"/>
    <col min="86" max="86" width="11.7265625" bestFit="1" customWidth="1"/>
    <col min="87" max="87" width="10.453125" bestFit="1" customWidth="1"/>
    <col min="88" max="88" width="7.453125" bestFit="1" customWidth="1"/>
    <col min="89" max="89" width="27.453125" customWidth="1" outlineLevel="1"/>
    <col min="90" max="90" width="15.26953125" customWidth="1" outlineLevel="1"/>
    <col min="91" max="91" width="7.1796875" customWidth="1" outlineLevel="1"/>
    <col min="92" max="92" width="18.26953125" customWidth="1" outlineLevel="1"/>
    <col min="93" max="93" width="9.81640625" customWidth="1" outlineLevel="1"/>
    <col min="94" max="94" width="11.7265625" bestFit="1" customWidth="1"/>
    <col min="95" max="95" width="10.453125" bestFit="1" customWidth="1"/>
    <col min="96" max="96" width="7.453125" bestFit="1" customWidth="1"/>
    <col min="97" max="97" width="27.453125" customWidth="1" outlineLevel="1"/>
    <col min="98" max="98" width="15.26953125" customWidth="1" outlineLevel="1"/>
    <col min="99" max="99" width="7.1796875" customWidth="1" outlineLevel="1"/>
    <col min="100" max="100" width="18.26953125" customWidth="1" outlineLevel="1"/>
    <col min="101" max="101" width="9.81640625" customWidth="1" outlineLevel="1"/>
    <col min="102" max="102" width="11.7265625" bestFit="1" customWidth="1"/>
    <col min="103" max="103" width="11.81640625" bestFit="1" customWidth="1"/>
    <col min="104" max="104" width="7.453125" bestFit="1" customWidth="1"/>
    <col min="105" max="105" width="27.453125" customWidth="1" outlineLevel="1"/>
    <col min="106" max="106" width="16.81640625" customWidth="1" outlineLevel="1"/>
    <col min="107" max="107" width="7.1796875" customWidth="1" outlineLevel="1"/>
    <col min="108" max="108" width="18.26953125" customWidth="1" outlineLevel="1"/>
    <col min="109" max="109" width="9.81640625" customWidth="1" outlineLevel="1"/>
    <col min="110" max="110" width="11.7265625" bestFit="1" customWidth="1"/>
    <col min="111" max="111" width="10.453125" bestFit="1" customWidth="1"/>
    <col min="112" max="112" width="7.453125" bestFit="1" customWidth="1"/>
    <col min="113" max="113" width="27.453125" customWidth="1" outlineLevel="1"/>
    <col min="114" max="114" width="15.26953125" customWidth="1" outlineLevel="1"/>
    <col min="115" max="115" width="7.1796875" customWidth="1" outlineLevel="1"/>
    <col min="116" max="116" width="18.26953125" customWidth="1" outlineLevel="1"/>
    <col min="117" max="117" width="9.81640625" customWidth="1" outlineLevel="1"/>
    <col min="118" max="118" width="11.7265625" bestFit="1" customWidth="1"/>
    <col min="119" max="119" width="12.453125" bestFit="1" customWidth="1"/>
    <col min="120" max="120" width="7.453125" bestFit="1" customWidth="1"/>
    <col min="121" max="121" width="27.453125" customWidth="1" outlineLevel="1"/>
    <col min="122" max="122" width="15.26953125" customWidth="1" outlineLevel="1"/>
    <col min="123" max="123" width="7.1796875" customWidth="1" outlineLevel="1"/>
    <col min="124" max="124" width="18.26953125" customWidth="1" outlineLevel="1"/>
    <col min="125" max="125" width="9.81640625" customWidth="1" outlineLevel="1"/>
    <col min="126" max="126" width="11.7265625" bestFit="1" customWidth="1"/>
    <col min="127" max="127" width="10.453125" bestFit="1" customWidth="1"/>
    <col min="128" max="128" width="7.453125" bestFit="1" customWidth="1"/>
    <col min="129" max="129" width="27.453125" customWidth="1" outlineLevel="1"/>
    <col min="130" max="130" width="15.26953125" customWidth="1" outlineLevel="1"/>
    <col min="131" max="131" width="7.1796875" customWidth="1" outlineLevel="1"/>
    <col min="132" max="132" width="18.26953125" customWidth="1" outlineLevel="1"/>
    <col min="133" max="133" width="9.81640625" customWidth="1" outlineLevel="1"/>
    <col min="134" max="134" width="11.7265625" bestFit="1" customWidth="1"/>
    <col min="135" max="135" width="10.08984375" bestFit="1" customWidth="1"/>
    <col min="136" max="136" width="7.08984375" bestFit="1" customWidth="1"/>
    <col min="137" max="137" width="28.81640625" customWidth="1" outlineLevel="1"/>
    <col min="138" max="138" width="15.7265625" customWidth="1" outlineLevel="1"/>
    <col min="139" max="139" width="7.7265625" customWidth="1" outlineLevel="1"/>
    <col min="140" max="141" width="9.54296875" customWidth="1" outlineLevel="1"/>
    <col min="142" max="142" width="9.54296875" customWidth="1"/>
    <col min="143" max="143" width="10.08984375" bestFit="1" customWidth="1"/>
    <col min="144" max="144" width="8.1796875" customWidth="1"/>
    <col min="145" max="145" width="22.54296875" customWidth="1" outlineLevel="1"/>
    <col min="146" max="146" width="15.7265625" customWidth="1" outlineLevel="1"/>
    <col min="147" max="149" width="9.54296875" customWidth="1" outlineLevel="1"/>
    <col min="150" max="150" width="9.54296875" customWidth="1"/>
    <col min="151" max="151" width="10.08984375" bestFit="1" customWidth="1"/>
    <col min="152" max="152" width="8.1796875" customWidth="1"/>
    <col min="153" max="153" width="22.54296875" customWidth="1" outlineLevel="1"/>
    <col min="154" max="154" width="15.7265625" customWidth="1" outlineLevel="1"/>
    <col min="155" max="157" width="9.54296875" customWidth="1" outlineLevel="1"/>
    <col min="158" max="158" width="9.54296875" customWidth="1"/>
    <col min="159" max="159" width="10.08984375" bestFit="1" customWidth="1"/>
    <col min="160" max="160" width="11.453125" customWidth="1"/>
    <col min="161" max="161" width="25" customWidth="1" outlineLevel="1"/>
    <col min="162" max="162" width="15.7265625" customWidth="1" outlineLevel="1"/>
    <col min="163" max="163" width="9.7265625" customWidth="1" outlineLevel="1"/>
    <col min="164" max="164" width="19.453125" customWidth="1" outlineLevel="1"/>
    <col min="165" max="165" width="10" customWidth="1" outlineLevel="1"/>
    <col min="166" max="166" width="11.453125" customWidth="1" outlineLevel="1"/>
    <col min="169" max="169" width="12.7265625" bestFit="1" customWidth="1"/>
    <col min="170" max="170" width="13.26953125" bestFit="1" customWidth="1"/>
    <col min="171" max="171" width="3.81640625" customWidth="1"/>
    <col min="172" max="172" width="26.81640625" customWidth="1"/>
  </cols>
  <sheetData>
    <row r="1" spans="1:172" s="7" customFormat="1" ht="31.5" customHeight="1" thickBot="1" x14ac:dyDescent="0.4">
      <c r="C1" s="93" t="s">
        <v>22</v>
      </c>
      <c r="D1" s="94"/>
      <c r="E1" s="94"/>
      <c r="F1" s="95"/>
      <c r="H1" s="90" t="s">
        <v>20</v>
      </c>
      <c r="I1" s="90"/>
      <c r="J1" s="90"/>
      <c r="K1" s="90"/>
      <c r="L1" s="90"/>
      <c r="M1" s="90"/>
      <c r="N1" s="90"/>
      <c r="O1" s="51" t="s">
        <v>23</v>
      </c>
      <c r="P1" s="90" t="s">
        <v>10</v>
      </c>
      <c r="Q1" s="90"/>
      <c r="R1" s="90"/>
      <c r="S1" s="90"/>
      <c r="T1" s="90"/>
      <c r="U1" s="90"/>
      <c r="V1" s="90"/>
      <c r="W1" s="51" t="s">
        <v>23</v>
      </c>
      <c r="X1" s="90" t="s">
        <v>48</v>
      </c>
      <c r="Y1" s="90"/>
      <c r="Z1" s="90"/>
      <c r="AA1" s="90"/>
      <c r="AB1" s="90"/>
      <c r="AC1" s="90"/>
      <c r="AD1" s="90"/>
      <c r="AE1" s="51" t="s">
        <v>23</v>
      </c>
      <c r="AF1" s="90" t="s">
        <v>17</v>
      </c>
      <c r="AG1" s="90"/>
      <c r="AH1" s="90"/>
      <c r="AI1" s="90"/>
      <c r="AJ1" s="90"/>
      <c r="AK1" s="90"/>
      <c r="AL1" s="90"/>
      <c r="AM1" s="51" t="s">
        <v>23</v>
      </c>
      <c r="AN1" s="90" t="s">
        <v>46</v>
      </c>
      <c r="AO1" s="90"/>
      <c r="AP1" s="90"/>
      <c r="AQ1" s="90"/>
      <c r="AR1" s="90"/>
      <c r="AS1" s="90"/>
      <c r="AT1" s="90"/>
      <c r="AU1" s="51" t="s">
        <v>23</v>
      </c>
      <c r="AV1" s="90" t="s">
        <v>7</v>
      </c>
      <c r="AW1" s="90"/>
      <c r="AX1" s="90"/>
      <c r="AY1" s="90"/>
      <c r="AZ1" s="90"/>
      <c r="BA1" s="90"/>
      <c r="BB1" s="90"/>
      <c r="BC1" s="51" t="s">
        <v>23</v>
      </c>
      <c r="BD1" s="102" t="s">
        <v>24</v>
      </c>
      <c r="BE1" s="102"/>
      <c r="BF1" s="102"/>
      <c r="BG1" s="102"/>
      <c r="BH1" s="102"/>
      <c r="BI1" s="102"/>
      <c r="BJ1" s="102"/>
      <c r="BK1" s="2"/>
      <c r="BL1" s="90" t="s">
        <v>15</v>
      </c>
      <c r="BM1" s="90"/>
      <c r="BN1" s="90"/>
      <c r="BO1" s="90"/>
      <c r="BP1" s="90"/>
      <c r="BQ1" s="90"/>
      <c r="BR1" s="90"/>
      <c r="BS1" s="51" t="s">
        <v>23</v>
      </c>
      <c r="BT1" s="90" t="s">
        <v>11</v>
      </c>
      <c r="BU1" s="90"/>
      <c r="BV1" s="90"/>
      <c r="BW1" s="90"/>
      <c r="BX1" s="90"/>
      <c r="BY1" s="90"/>
      <c r="BZ1" s="90"/>
      <c r="CA1" s="51" t="s">
        <v>23</v>
      </c>
      <c r="CB1" s="90" t="s">
        <v>13</v>
      </c>
      <c r="CC1" s="90"/>
      <c r="CD1" s="90"/>
      <c r="CE1" s="90"/>
      <c r="CF1" s="90"/>
      <c r="CG1" s="90"/>
      <c r="CH1" s="90"/>
      <c r="CI1" s="51" t="s">
        <v>23</v>
      </c>
      <c r="CJ1" s="90" t="s">
        <v>47</v>
      </c>
      <c r="CK1" s="90"/>
      <c r="CL1" s="90"/>
      <c r="CM1" s="90"/>
      <c r="CN1" s="90"/>
      <c r="CO1" s="90"/>
      <c r="CP1" s="90"/>
      <c r="CQ1" s="51" t="s">
        <v>23</v>
      </c>
      <c r="CR1" s="90" t="s">
        <v>18</v>
      </c>
      <c r="CS1" s="90"/>
      <c r="CT1" s="90"/>
      <c r="CU1" s="90"/>
      <c r="CV1" s="90"/>
      <c r="CW1" s="90"/>
      <c r="CX1" s="90"/>
      <c r="CY1" s="51" t="s">
        <v>23</v>
      </c>
      <c r="CZ1" s="90" t="s">
        <v>16</v>
      </c>
      <c r="DA1" s="90"/>
      <c r="DB1" s="90"/>
      <c r="DC1" s="90"/>
      <c r="DD1" s="90"/>
      <c r="DE1" s="90"/>
      <c r="DF1" s="90"/>
      <c r="DG1" s="51" t="s">
        <v>23</v>
      </c>
      <c r="DH1" s="90" t="s">
        <v>45</v>
      </c>
      <c r="DI1" s="90"/>
      <c r="DJ1" s="90"/>
      <c r="DK1" s="90"/>
      <c r="DL1" s="90"/>
      <c r="DM1" s="90"/>
      <c r="DN1" s="90"/>
      <c r="DO1" s="51" t="s">
        <v>23</v>
      </c>
      <c r="DP1" s="90" t="s">
        <v>19</v>
      </c>
      <c r="DQ1" s="90"/>
      <c r="DR1" s="90"/>
      <c r="DS1" s="90"/>
      <c r="DT1" s="90"/>
      <c r="DU1" s="90"/>
      <c r="DV1" s="90"/>
      <c r="DW1" s="51" t="s">
        <v>23</v>
      </c>
      <c r="DX1" s="90" t="s">
        <v>49</v>
      </c>
      <c r="DY1" s="90"/>
      <c r="DZ1" s="90"/>
      <c r="EA1" s="90"/>
      <c r="EB1" s="90"/>
      <c r="EC1" s="90"/>
      <c r="ED1" s="90"/>
      <c r="EE1" s="51" t="s">
        <v>23</v>
      </c>
      <c r="EF1" s="90" t="s">
        <v>12</v>
      </c>
      <c r="EG1" s="90"/>
      <c r="EH1" s="90"/>
      <c r="EI1" s="90"/>
      <c r="EJ1" s="90"/>
      <c r="EK1" s="90"/>
      <c r="EL1" s="90"/>
      <c r="EM1" s="51" t="s">
        <v>23</v>
      </c>
      <c r="EN1" s="90" t="s">
        <v>8</v>
      </c>
      <c r="EO1" s="90"/>
      <c r="EP1" s="90"/>
      <c r="EQ1" s="90"/>
      <c r="ER1" s="90"/>
      <c r="ES1" s="90"/>
      <c r="ET1" s="90"/>
      <c r="EU1" s="51" t="s">
        <v>23</v>
      </c>
      <c r="EV1" s="90" t="s">
        <v>9</v>
      </c>
      <c r="EW1" s="90"/>
      <c r="EX1" s="90"/>
      <c r="EY1" s="90"/>
      <c r="EZ1" s="90"/>
      <c r="FA1" s="90"/>
      <c r="FB1" s="90"/>
      <c r="FC1" s="51" t="s">
        <v>23</v>
      </c>
      <c r="FD1" s="90" t="s">
        <v>14</v>
      </c>
      <c r="FE1" s="90"/>
      <c r="FF1" s="90"/>
      <c r="FG1" s="90"/>
      <c r="FH1" s="90"/>
      <c r="FI1" s="90"/>
      <c r="FJ1" s="90"/>
      <c r="FK1" s="51" t="s">
        <v>23</v>
      </c>
      <c r="FM1" s="110" t="s">
        <v>25</v>
      </c>
      <c r="FN1" s="113" t="s">
        <v>26</v>
      </c>
      <c r="FO1" s="52"/>
      <c r="FP1" s="116" t="s">
        <v>27</v>
      </c>
    </row>
    <row r="2" spans="1:172" ht="15" customHeight="1" x14ac:dyDescent="0.35">
      <c r="C2" s="96"/>
      <c r="D2" s="97"/>
      <c r="E2" s="97"/>
      <c r="F2" s="98"/>
      <c r="I2" t="s">
        <v>28</v>
      </c>
      <c r="J2">
        <v>14</v>
      </c>
      <c r="L2" s="69"/>
      <c r="N2" s="4"/>
      <c r="O2" s="73" t="e">
        <f>SUMPRODUCT(M6:M28,H7:H29)/SUM(M6:M28)</f>
        <v>#DIV/0!</v>
      </c>
      <c r="Q2" t="s">
        <v>28</v>
      </c>
      <c r="R2">
        <v>2</v>
      </c>
      <c r="T2" s="69" t="e">
        <f>SUMPRODUCT(U6:U6,P7:P7)/SUM(U6:U6)</f>
        <v>#DIV/0!</v>
      </c>
      <c r="V2" s="4"/>
      <c r="W2" s="73" t="e">
        <f>SUMPRODUCT(U6:U15,P7:P16)/SUM(U6:U15)</f>
        <v>#DIV/0!</v>
      </c>
      <c r="Y2" t="s">
        <v>28</v>
      </c>
      <c r="Z2">
        <v>10</v>
      </c>
      <c r="AD2" s="4"/>
      <c r="AE2" s="73" t="e">
        <f>SUMPRODUCT(AC6:AC25,X7:X26)/SUM(AC6:AC25)</f>
        <v>#DIV/0!</v>
      </c>
      <c r="AG2" s="4" t="s">
        <v>28</v>
      </c>
      <c r="AH2">
        <v>14</v>
      </c>
      <c r="AL2" s="4"/>
      <c r="AM2" s="73" t="e">
        <f>SUMPRODUCT(AK6:AK25,AF7:AF26)/SUM(AK6:AK25)</f>
        <v>#DIV/0!</v>
      </c>
      <c r="AO2" t="s">
        <v>28</v>
      </c>
      <c r="AP2">
        <v>10</v>
      </c>
      <c r="AT2" s="4"/>
      <c r="AU2" s="73" t="e">
        <f>SUMPRODUCT(AS6:AS22,AN7:AN23)/SUM(AS6:AS22)</f>
        <v>#DIV/0!</v>
      </c>
      <c r="AW2" s="4" t="s">
        <v>28</v>
      </c>
      <c r="AX2">
        <v>10</v>
      </c>
      <c r="BB2" s="4"/>
      <c r="BC2" s="73" t="e">
        <f>SUMPRODUCT(BA6:BA15,AV7:AV16)/SUM(BA6:BA15)</f>
        <v>#DIV/0!</v>
      </c>
      <c r="BD2" s="60"/>
      <c r="BE2" s="61"/>
      <c r="BF2" s="60"/>
      <c r="BG2" s="60"/>
      <c r="BH2" s="60"/>
      <c r="BI2" s="60"/>
      <c r="BJ2" s="61"/>
      <c r="BK2" s="2"/>
      <c r="BM2" s="4" t="s">
        <v>28</v>
      </c>
      <c r="BR2" s="4"/>
      <c r="BS2" s="73" t="e">
        <f>SUMPRODUCT(BQ6:BQ24,BL7:BL25)/SUM(BQ6:BQ24)</f>
        <v>#DIV/0!</v>
      </c>
      <c r="BU2" s="4" t="s">
        <v>28</v>
      </c>
      <c r="BV2">
        <v>14</v>
      </c>
      <c r="BZ2" s="4"/>
      <c r="CA2" s="73" t="e">
        <f>SUMPRODUCT(BY6:BY15,BT7:BT16)/SUM(BY6:BY15)</f>
        <v>#DIV/0!</v>
      </c>
      <c r="CC2" s="4" t="s">
        <v>28</v>
      </c>
      <c r="CD2">
        <v>14</v>
      </c>
      <c r="CH2" s="4"/>
      <c r="CI2" s="73" t="e">
        <f>SUMPRODUCT(CG6:CG15,CB7:CB16)/SUM(CG6:CG15)</f>
        <v>#DIV/0!</v>
      </c>
      <c r="CK2" s="4" t="s">
        <v>28</v>
      </c>
      <c r="CL2">
        <v>10</v>
      </c>
      <c r="CP2" s="4"/>
      <c r="CQ2" s="73" t="e">
        <f>SUMPRODUCT(CO6:CO15,CJ7:CJ16)/SUM(CO6:CO15)</f>
        <v>#DIV/0!</v>
      </c>
      <c r="CS2" s="4" t="s">
        <v>28</v>
      </c>
      <c r="CT2">
        <v>2</v>
      </c>
      <c r="CX2" s="4"/>
      <c r="CY2" s="73" t="e">
        <f>SUMPRODUCT(CW6:CW26,CR7:CR27)/SUM(CW6:CW26)</f>
        <v>#DIV/0!</v>
      </c>
      <c r="DA2" s="4" t="s">
        <v>28</v>
      </c>
      <c r="DF2" s="4"/>
      <c r="DG2" s="73" t="e">
        <f>SUMPRODUCT(DE6:DE25,CZ7:CZ26)/SUM(DE6:DE25)</f>
        <v>#DIV/0!</v>
      </c>
      <c r="DI2" s="4" t="s">
        <v>28</v>
      </c>
      <c r="DN2" s="4"/>
      <c r="DO2" s="73" t="e">
        <f>SUMPRODUCT(DM6:DM22,DH7:DH23)/SUM(DM6:DM22)</f>
        <v>#DIV/0!</v>
      </c>
      <c r="DQ2" s="4" t="s">
        <v>28</v>
      </c>
      <c r="DR2">
        <v>2</v>
      </c>
      <c r="DV2" s="4"/>
      <c r="DW2" s="73" t="e">
        <f>SUMPRODUCT(DU6:DU27,DP7:DP28)/SUM(DU6:DU27)</f>
        <v>#DIV/0!</v>
      </c>
      <c r="DY2" s="4" t="s">
        <v>28</v>
      </c>
      <c r="DZ2">
        <v>10</v>
      </c>
      <c r="ED2" s="4"/>
      <c r="EE2" s="73" t="e">
        <f>SUMPRODUCT(EC6:EC25,DX7:DX26)/SUM(EC6:EC25)</f>
        <v>#DIV/0!</v>
      </c>
      <c r="EG2" s="4" t="s">
        <v>28</v>
      </c>
      <c r="EH2">
        <v>10</v>
      </c>
      <c r="EL2" s="4"/>
      <c r="EM2" s="73" t="e">
        <f>SUMPRODUCT(EK6:EK15,EF7:EF16)/SUM(EK6:EK15)</f>
        <v>#DIV/0!</v>
      </c>
      <c r="EO2" s="4" t="s">
        <v>28</v>
      </c>
      <c r="EP2">
        <v>10</v>
      </c>
      <c r="ET2" s="4"/>
      <c r="EU2" s="73" t="e">
        <f>SUMPRODUCT(ES6:ES15,EN7:EN16)/SUM(ES6:ES15)</f>
        <v>#DIV/0!</v>
      </c>
      <c r="EW2" s="4" t="s">
        <v>28</v>
      </c>
      <c r="EX2">
        <v>10</v>
      </c>
      <c r="FB2" s="4"/>
      <c r="FC2" s="73" t="e">
        <f>SUMPRODUCT(FA6:FA15,EV7:EV16)/SUM(FA6:FA15)</f>
        <v>#DIV/0!</v>
      </c>
      <c r="FE2" s="4" t="s">
        <v>28</v>
      </c>
      <c r="FF2">
        <v>84</v>
      </c>
      <c r="FJ2" s="4"/>
      <c r="FK2" s="73" t="e">
        <f>SUMPRODUCT(FI6:FI23,FD7:FD24)/SUM(FI6:FI23)</f>
        <v>#DIV/0!</v>
      </c>
      <c r="FM2" s="111"/>
      <c r="FN2" s="114"/>
      <c r="FO2" s="53"/>
      <c r="FP2" s="117"/>
    </row>
    <row r="3" spans="1:172" ht="15" customHeight="1" thickBot="1" x14ac:dyDescent="0.4">
      <c r="C3" s="99"/>
      <c r="D3" s="100"/>
      <c r="E3" s="100"/>
      <c r="F3" s="101"/>
      <c r="I3" t="s">
        <v>29</v>
      </c>
      <c r="J3">
        <v>1</v>
      </c>
      <c r="L3" s="4" t="s">
        <v>30</v>
      </c>
      <c r="M3" s="58">
        <v>12</v>
      </c>
      <c r="N3" s="4"/>
      <c r="O3" s="74"/>
      <c r="Q3" t="s">
        <v>29</v>
      </c>
      <c r="R3">
        <v>1</v>
      </c>
      <c r="T3" s="4" t="s">
        <v>30</v>
      </c>
      <c r="U3" s="58">
        <v>6</v>
      </c>
      <c r="V3" s="4"/>
      <c r="W3" s="74"/>
      <c r="Y3" t="s">
        <v>29</v>
      </c>
      <c r="Z3">
        <v>7</v>
      </c>
      <c r="AB3" s="4" t="s">
        <v>30</v>
      </c>
      <c r="AC3" s="58">
        <v>6</v>
      </c>
      <c r="AD3" s="4"/>
      <c r="AE3" s="74"/>
      <c r="AG3" s="4" t="s">
        <v>29</v>
      </c>
      <c r="AH3">
        <v>4</v>
      </c>
      <c r="AJ3" s="4" t="s">
        <v>30</v>
      </c>
      <c r="AK3" s="58">
        <v>3</v>
      </c>
      <c r="AL3" s="4"/>
      <c r="AM3" s="74"/>
      <c r="AO3" t="s">
        <v>29</v>
      </c>
      <c r="AP3">
        <v>5</v>
      </c>
      <c r="AR3" s="4" t="s">
        <v>30</v>
      </c>
      <c r="AS3" s="58">
        <v>12</v>
      </c>
      <c r="AT3" s="4"/>
      <c r="AU3" s="74"/>
      <c r="AW3" s="4" t="s">
        <v>29</v>
      </c>
      <c r="AX3">
        <v>4</v>
      </c>
      <c r="AZ3" s="4" t="s">
        <v>30</v>
      </c>
      <c r="BA3" s="58">
        <v>6</v>
      </c>
      <c r="BB3" s="4"/>
      <c r="BC3" s="74"/>
      <c r="BD3" s="60"/>
      <c r="BE3" s="61"/>
      <c r="BF3" s="60"/>
      <c r="BG3" s="60"/>
      <c r="BH3" s="61"/>
      <c r="BI3" s="62"/>
      <c r="BJ3" s="61"/>
      <c r="BK3" s="2"/>
      <c r="BM3" s="4" t="s">
        <v>29</v>
      </c>
      <c r="BP3" s="4" t="s">
        <v>30</v>
      </c>
      <c r="BQ3" s="58">
        <v>9</v>
      </c>
      <c r="BR3" s="4"/>
      <c r="BS3" s="79"/>
      <c r="BU3" s="4" t="s">
        <v>29</v>
      </c>
      <c r="BV3">
        <v>1</v>
      </c>
      <c r="BX3" s="4" t="s">
        <v>30</v>
      </c>
      <c r="BY3" s="58">
        <v>3</v>
      </c>
      <c r="BZ3" s="4"/>
      <c r="CA3" s="74"/>
      <c r="CC3" s="4" t="s">
        <v>29</v>
      </c>
      <c r="CD3">
        <v>4</v>
      </c>
      <c r="CF3" s="4" t="s">
        <v>30</v>
      </c>
      <c r="CG3" s="58">
        <v>3</v>
      </c>
      <c r="CH3" s="4"/>
      <c r="CI3" s="74"/>
      <c r="CK3" s="4" t="s">
        <v>29</v>
      </c>
      <c r="CL3">
        <v>7</v>
      </c>
      <c r="CN3" s="4" t="s">
        <v>30</v>
      </c>
      <c r="CO3" s="58">
        <v>3</v>
      </c>
      <c r="CP3" s="4"/>
      <c r="CQ3" s="74"/>
      <c r="CS3" s="4" t="s">
        <v>29</v>
      </c>
      <c r="CT3">
        <v>2</v>
      </c>
      <c r="CV3" s="4" t="s">
        <v>30</v>
      </c>
      <c r="CW3" s="58">
        <v>6</v>
      </c>
      <c r="CX3" s="4"/>
      <c r="CY3" s="74"/>
      <c r="DA3" s="4" t="s">
        <v>29</v>
      </c>
      <c r="DD3" s="4" t="s">
        <v>30</v>
      </c>
      <c r="DE3" s="58">
        <v>6</v>
      </c>
      <c r="DF3" s="4"/>
      <c r="DG3" s="74"/>
      <c r="DI3" s="4" t="s">
        <v>29</v>
      </c>
      <c r="DL3" s="4" t="s">
        <v>30</v>
      </c>
      <c r="DM3" s="58">
        <v>3</v>
      </c>
      <c r="DN3" s="4"/>
      <c r="DO3" s="74"/>
      <c r="DQ3" s="4" t="s">
        <v>29</v>
      </c>
      <c r="DR3">
        <v>2</v>
      </c>
      <c r="DT3" s="4" t="s">
        <v>30</v>
      </c>
      <c r="DU3" s="58">
        <v>3</v>
      </c>
      <c r="DV3" s="4"/>
      <c r="DW3" s="74"/>
      <c r="DY3" s="4" t="s">
        <v>29</v>
      </c>
      <c r="EB3" s="4" t="s">
        <v>30</v>
      </c>
      <c r="EC3" s="58">
        <v>3</v>
      </c>
      <c r="ED3" s="4"/>
      <c r="EE3" s="74"/>
      <c r="EG3" s="4" t="s">
        <v>29</v>
      </c>
      <c r="EH3">
        <v>4</v>
      </c>
      <c r="EJ3" s="4" t="s">
        <v>30</v>
      </c>
      <c r="EK3" s="58">
        <v>6</v>
      </c>
      <c r="EL3" s="4"/>
      <c r="EM3" s="74"/>
      <c r="EO3" s="4" t="s">
        <v>29</v>
      </c>
      <c r="EP3">
        <v>4</v>
      </c>
      <c r="ER3" s="4" t="s">
        <v>30</v>
      </c>
      <c r="ES3" s="58">
        <v>6</v>
      </c>
      <c r="ET3" s="4"/>
      <c r="EU3" s="74"/>
      <c r="EW3" s="4" t="s">
        <v>29</v>
      </c>
      <c r="EX3">
        <v>4</v>
      </c>
      <c r="EZ3" s="4" t="s">
        <v>30</v>
      </c>
      <c r="FA3" s="58">
        <v>3</v>
      </c>
      <c r="FB3" s="4"/>
      <c r="FC3" s="74"/>
      <c r="FE3" s="4" t="s">
        <v>29</v>
      </c>
      <c r="FH3" s="4" t="s">
        <v>30</v>
      </c>
      <c r="FI3" s="58">
        <v>6</v>
      </c>
      <c r="FJ3" s="4"/>
      <c r="FK3" s="79"/>
      <c r="FM3" s="111"/>
      <c r="FN3" s="114"/>
      <c r="FO3" s="53"/>
      <c r="FP3" s="117"/>
    </row>
    <row r="4" spans="1:172" ht="19.5" customHeight="1" thickBot="1" x14ac:dyDescent="0.4">
      <c r="C4" s="1"/>
      <c r="D4" s="1"/>
      <c r="E4" s="1"/>
      <c r="F4" s="3"/>
      <c r="G4" s="2"/>
      <c r="I4" t="s">
        <v>31</v>
      </c>
      <c r="J4" s="57">
        <v>7.0000000000000007E-2</v>
      </c>
      <c r="M4" s="58">
        <v>6</v>
      </c>
      <c r="N4" s="4"/>
      <c r="O4" s="74"/>
      <c r="Q4" t="s">
        <v>31</v>
      </c>
      <c r="R4" s="57">
        <v>7.0000000000000007E-2</v>
      </c>
      <c r="U4" s="58">
        <v>12</v>
      </c>
      <c r="V4" s="4"/>
      <c r="W4" s="74"/>
      <c r="Y4" t="s">
        <v>31</v>
      </c>
      <c r="Z4" s="57">
        <v>7.0000000000000007E-2</v>
      </c>
      <c r="AC4" s="58">
        <v>12</v>
      </c>
      <c r="AD4" s="4"/>
      <c r="AE4" s="74"/>
      <c r="AG4" s="4" t="s">
        <v>31</v>
      </c>
      <c r="AH4" s="57">
        <v>7.0000000000000007E-2</v>
      </c>
      <c r="AK4" s="58">
        <v>9</v>
      </c>
      <c r="AL4" s="4"/>
      <c r="AM4" s="74"/>
      <c r="AO4" t="s">
        <v>31</v>
      </c>
      <c r="AP4" s="57">
        <v>7.0000000000000007E-2</v>
      </c>
      <c r="AS4" s="58">
        <v>6</v>
      </c>
      <c r="AT4" s="4"/>
      <c r="AU4" s="74"/>
      <c r="AW4" s="4" t="s">
        <v>31</v>
      </c>
      <c r="AX4" s="57">
        <v>7.0000000000000007E-2</v>
      </c>
      <c r="BA4" s="58">
        <v>12</v>
      </c>
      <c r="BB4" s="4"/>
      <c r="BC4" s="74"/>
      <c r="BD4" s="60"/>
      <c r="BE4" s="61"/>
      <c r="BF4" s="63"/>
      <c r="BG4" s="60"/>
      <c r="BH4" s="60"/>
      <c r="BI4" s="62"/>
      <c r="BJ4" s="61"/>
      <c r="BK4" s="2"/>
      <c r="BM4" s="4" t="s">
        <v>31</v>
      </c>
      <c r="BN4" s="57">
        <v>7.0000000000000007E-2</v>
      </c>
      <c r="BQ4" s="58">
        <v>3</v>
      </c>
      <c r="BR4" s="4"/>
      <c r="BS4" s="79"/>
      <c r="BU4" s="4" t="s">
        <v>31</v>
      </c>
      <c r="BV4" s="57">
        <v>7.0000000000000007E-2</v>
      </c>
      <c r="BY4" s="58">
        <v>9</v>
      </c>
      <c r="BZ4" s="4"/>
      <c r="CA4" s="74"/>
      <c r="CC4" s="4" t="s">
        <v>31</v>
      </c>
      <c r="CD4" s="57">
        <v>7.0000000000000007E-2</v>
      </c>
      <c r="CG4" s="58">
        <v>9</v>
      </c>
      <c r="CH4" s="4"/>
      <c r="CI4" s="74"/>
      <c r="CK4" s="4" t="s">
        <v>31</v>
      </c>
      <c r="CL4" s="57">
        <v>7.0000000000000007E-2</v>
      </c>
      <c r="CO4" s="58">
        <v>9</v>
      </c>
      <c r="CP4" s="4"/>
      <c r="CQ4" s="74"/>
      <c r="CS4" s="4" t="s">
        <v>31</v>
      </c>
      <c r="CT4" s="57">
        <v>7.0000000000000007E-2</v>
      </c>
      <c r="CW4" s="58">
        <v>12</v>
      </c>
      <c r="CX4" s="4"/>
      <c r="CY4" s="74"/>
      <c r="DA4" s="4" t="s">
        <v>31</v>
      </c>
      <c r="DB4" s="57">
        <v>7.0000000000000007E-2</v>
      </c>
      <c r="DE4" s="58">
        <v>12</v>
      </c>
      <c r="DF4" s="4"/>
      <c r="DG4" s="74"/>
      <c r="DI4" s="4" t="s">
        <v>31</v>
      </c>
      <c r="DJ4" s="57">
        <v>7.0000000000000007E-2</v>
      </c>
      <c r="DM4" s="58">
        <v>9</v>
      </c>
      <c r="DN4" s="4"/>
      <c r="DO4" s="74"/>
      <c r="DQ4" s="4" t="s">
        <v>31</v>
      </c>
      <c r="DR4" s="57">
        <v>7.0000000000000007E-2</v>
      </c>
      <c r="DU4" s="58">
        <v>9</v>
      </c>
      <c r="DV4" s="4"/>
      <c r="DW4" s="74"/>
      <c r="DY4" s="4" t="s">
        <v>31</v>
      </c>
      <c r="DZ4" s="57">
        <v>7.0000000000000007E-2</v>
      </c>
      <c r="EC4" s="58">
        <v>9</v>
      </c>
      <c r="ED4" s="4"/>
      <c r="EE4" s="74"/>
      <c r="EG4" s="4" t="s">
        <v>31</v>
      </c>
      <c r="EH4" s="57">
        <v>7.0000000000000007E-2</v>
      </c>
      <c r="EK4" s="58">
        <v>12</v>
      </c>
      <c r="EL4" s="4"/>
      <c r="EM4" s="74"/>
      <c r="EO4" s="4" t="s">
        <v>31</v>
      </c>
      <c r="EP4" s="57">
        <v>7.0000000000000007E-2</v>
      </c>
      <c r="ES4" s="58">
        <v>12</v>
      </c>
      <c r="ET4" s="4"/>
      <c r="EU4" s="74"/>
      <c r="EW4" s="4" t="s">
        <v>31</v>
      </c>
      <c r="EX4" s="57">
        <v>7.0000000000000007E-2</v>
      </c>
      <c r="FA4" s="58">
        <v>9</v>
      </c>
      <c r="FB4" s="4"/>
      <c r="FC4" s="74"/>
      <c r="FE4" s="4" t="s">
        <v>31</v>
      </c>
      <c r="FF4" s="57">
        <v>7.0000000000000007E-2</v>
      </c>
      <c r="FI4" s="58">
        <v>12</v>
      </c>
      <c r="FJ4" s="4"/>
      <c r="FK4" s="79"/>
      <c r="FM4" s="111"/>
      <c r="FN4" s="114"/>
      <c r="FO4" s="53"/>
      <c r="FP4" s="117"/>
    </row>
    <row r="5" spans="1:172" ht="19.5" customHeight="1" thickBot="1" x14ac:dyDescent="0.4">
      <c r="A5">
        <f t="shared" ref="A5:A26" si="0">WEEKDAY(DATE(E5,D5,20))</f>
        <v>7</v>
      </c>
      <c r="C5" s="1">
        <v>22</v>
      </c>
      <c r="D5" s="1">
        <v>12</v>
      </c>
      <c r="E5" s="1">
        <v>2025</v>
      </c>
      <c r="F5" s="3">
        <f t="shared" ref="F5:F26" si="1">DATE(E5,D5,C5)</f>
        <v>46013</v>
      </c>
      <c r="G5" s="2"/>
      <c r="H5" s="91" t="s">
        <v>32</v>
      </c>
      <c r="I5" s="83" t="s">
        <v>33</v>
      </c>
      <c r="J5" s="84"/>
      <c r="K5" s="85" t="s">
        <v>34</v>
      </c>
      <c r="L5" s="86"/>
      <c r="M5" s="11" t="s">
        <v>35</v>
      </c>
      <c r="N5" s="87" t="s">
        <v>36</v>
      </c>
      <c r="O5" s="74"/>
      <c r="P5" s="86" t="s">
        <v>32</v>
      </c>
      <c r="Q5" s="83" t="s">
        <v>33</v>
      </c>
      <c r="R5" s="84"/>
      <c r="S5" s="85" t="s">
        <v>34</v>
      </c>
      <c r="T5" s="86"/>
      <c r="U5" s="11" t="s">
        <v>35</v>
      </c>
      <c r="V5" s="87" t="s">
        <v>36</v>
      </c>
      <c r="W5" s="74"/>
      <c r="X5" s="91" t="s">
        <v>32</v>
      </c>
      <c r="Y5" s="83" t="s">
        <v>33</v>
      </c>
      <c r="Z5" s="84"/>
      <c r="AA5" s="85" t="s">
        <v>34</v>
      </c>
      <c r="AB5" s="86"/>
      <c r="AC5" s="11" t="s">
        <v>35</v>
      </c>
      <c r="AD5" s="87" t="s">
        <v>36</v>
      </c>
      <c r="AE5" s="74"/>
      <c r="AF5" s="91" t="s">
        <v>32</v>
      </c>
      <c r="AG5" s="83" t="s">
        <v>33</v>
      </c>
      <c r="AH5" s="84"/>
      <c r="AI5" s="85" t="s">
        <v>34</v>
      </c>
      <c r="AJ5" s="86"/>
      <c r="AK5" s="6" t="s">
        <v>35</v>
      </c>
      <c r="AL5" s="87" t="s">
        <v>36</v>
      </c>
      <c r="AM5" s="74"/>
      <c r="AN5" s="91" t="s">
        <v>32</v>
      </c>
      <c r="AO5" s="83" t="s">
        <v>33</v>
      </c>
      <c r="AP5" s="84"/>
      <c r="AQ5" s="85" t="s">
        <v>34</v>
      </c>
      <c r="AR5" s="86"/>
      <c r="AS5" s="6" t="s">
        <v>35</v>
      </c>
      <c r="AT5" s="87" t="s">
        <v>36</v>
      </c>
      <c r="AU5" s="74"/>
      <c r="AV5" s="86" t="s">
        <v>32</v>
      </c>
      <c r="AW5" s="83" t="s">
        <v>33</v>
      </c>
      <c r="AX5" s="84"/>
      <c r="AY5" s="85" t="s">
        <v>34</v>
      </c>
      <c r="AZ5" s="86"/>
      <c r="BA5" s="6" t="s">
        <v>35</v>
      </c>
      <c r="BB5" s="87" t="s">
        <v>36</v>
      </c>
      <c r="BC5" s="74"/>
      <c r="BD5" s="108"/>
      <c r="BE5" s="105"/>
      <c r="BF5" s="106"/>
      <c r="BG5" s="107"/>
      <c r="BH5" s="108"/>
      <c r="BI5" s="64"/>
      <c r="BJ5" s="103"/>
      <c r="BK5" s="2"/>
      <c r="BL5" s="91" t="s">
        <v>32</v>
      </c>
      <c r="BM5" s="83" t="s">
        <v>33</v>
      </c>
      <c r="BN5" s="84"/>
      <c r="BO5" s="85" t="s">
        <v>34</v>
      </c>
      <c r="BP5" s="86"/>
      <c r="BQ5" s="6" t="s">
        <v>35</v>
      </c>
      <c r="BR5" s="87" t="s">
        <v>36</v>
      </c>
      <c r="BS5" s="79"/>
      <c r="BT5" s="86" t="s">
        <v>32</v>
      </c>
      <c r="BU5" s="83" t="s">
        <v>33</v>
      </c>
      <c r="BV5" s="84"/>
      <c r="BW5" s="85" t="s">
        <v>34</v>
      </c>
      <c r="BX5" s="86"/>
      <c r="BY5" s="6" t="s">
        <v>35</v>
      </c>
      <c r="BZ5" s="87" t="s">
        <v>36</v>
      </c>
      <c r="CA5" s="74"/>
      <c r="CB5" s="86" t="s">
        <v>32</v>
      </c>
      <c r="CC5" s="83" t="s">
        <v>33</v>
      </c>
      <c r="CD5" s="84"/>
      <c r="CE5" s="85" t="s">
        <v>34</v>
      </c>
      <c r="CF5" s="86"/>
      <c r="CG5" s="6" t="s">
        <v>35</v>
      </c>
      <c r="CH5" s="87" t="s">
        <v>36</v>
      </c>
      <c r="CI5" s="74"/>
      <c r="CJ5" s="91" t="s">
        <v>32</v>
      </c>
      <c r="CK5" s="83" t="s">
        <v>33</v>
      </c>
      <c r="CL5" s="84"/>
      <c r="CM5" s="85" t="s">
        <v>34</v>
      </c>
      <c r="CN5" s="86"/>
      <c r="CO5" s="6" t="s">
        <v>35</v>
      </c>
      <c r="CP5" s="87" t="s">
        <v>36</v>
      </c>
      <c r="CQ5" s="74"/>
      <c r="CR5" s="91" t="s">
        <v>32</v>
      </c>
      <c r="CS5" s="83" t="s">
        <v>33</v>
      </c>
      <c r="CT5" s="84"/>
      <c r="CU5" s="85" t="s">
        <v>34</v>
      </c>
      <c r="CV5" s="86"/>
      <c r="CW5" s="6" t="s">
        <v>35</v>
      </c>
      <c r="CX5" s="87" t="s">
        <v>36</v>
      </c>
      <c r="CY5" s="74"/>
      <c r="CZ5" s="91" t="s">
        <v>32</v>
      </c>
      <c r="DA5" s="83" t="s">
        <v>33</v>
      </c>
      <c r="DB5" s="84"/>
      <c r="DC5" s="85" t="s">
        <v>34</v>
      </c>
      <c r="DD5" s="86"/>
      <c r="DE5" s="6" t="s">
        <v>35</v>
      </c>
      <c r="DF5" s="87" t="s">
        <v>36</v>
      </c>
      <c r="DG5" s="74"/>
      <c r="DH5" s="86" t="s">
        <v>32</v>
      </c>
      <c r="DI5" s="83" t="s">
        <v>33</v>
      </c>
      <c r="DJ5" s="84"/>
      <c r="DK5" s="85" t="s">
        <v>34</v>
      </c>
      <c r="DL5" s="86"/>
      <c r="DM5" s="6" t="s">
        <v>35</v>
      </c>
      <c r="DN5" s="87" t="s">
        <v>36</v>
      </c>
      <c r="DO5" s="74"/>
      <c r="DP5" s="86" t="s">
        <v>32</v>
      </c>
      <c r="DQ5" s="83" t="s">
        <v>33</v>
      </c>
      <c r="DR5" s="84"/>
      <c r="DS5" s="85" t="s">
        <v>34</v>
      </c>
      <c r="DT5" s="86"/>
      <c r="DU5" s="6" t="s">
        <v>35</v>
      </c>
      <c r="DV5" s="87" t="s">
        <v>36</v>
      </c>
      <c r="DW5" s="74"/>
      <c r="DX5" s="86" t="s">
        <v>32</v>
      </c>
      <c r="DY5" s="83" t="s">
        <v>33</v>
      </c>
      <c r="DZ5" s="84"/>
      <c r="EA5" s="85" t="s">
        <v>34</v>
      </c>
      <c r="EB5" s="86"/>
      <c r="EC5" s="6" t="s">
        <v>35</v>
      </c>
      <c r="ED5" s="87" t="s">
        <v>36</v>
      </c>
      <c r="EE5" s="74"/>
      <c r="EF5" s="86" t="s">
        <v>32</v>
      </c>
      <c r="EG5" s="83" t="s">
        <v>33</v>
      </c>
      <c r="EH5" s="84"/>
      <c r="EI5" s="85" t="s">
        <v>34</v>
      </c>
      <c r="EJ5" s="86"/>
      <c r="EK5" s="6" t="s">
        <v>35</v>
      </c>
      <c r="EL5" s="87" t="s">
        <v>36</v>
      </c>
      <c r="EM5" s="74"/>
      <c r="EN5" s="86" t="s">
        <v>32</v>
      </c>
      <c r="EO5" s="83" t="s">
        <v>33</v>
      </c>
      <c r="EP5" s="84"/>
      <c r="EQ5" s="85" t="s">
        <v>34</v>
      </c>
      <c r="ER5" s="86"/>
      <c r="ES5" s="6" t="s">
        <v>35</v>
      </c>
      <c r="ET5" s="87" t="s">
        <v>36</v>
      </c>
      <c r="EU5" s="74"/>
      <c r="EV5" s="86" t="s">
        <v>32</v>
      </c>
      <c r="EW5" s="83" t="s">
        <v>33</v>
      </c>
      <c r="EX5" s="84"/>
      <c r="EY5" s="85" t="s">
        <v>34</v>
      </c>
      <c r="EZ5" s="86"/>
      <c r="FA5" s="6" t="s">
        <v>35</v>
      </c>
      <c r="FB5" s="87" t="s">
        <v>36</v>
      </c>
      <c r="FC5" s="74"/>
      <c r="FD5" s="91" t="s">
        <v>32</v>
      </c>
      <c r="FE5" s="83" t="s">
        <v>33</v>
      </c>
      <c r="FF5" s="84"/>
      <c r="FG5" s="85" t="s">
        <v>34</v>
      </c>
      <c r="FH5" s="86"/>
      <c r="FI5" s="6" t="s">
        <v>35</v>
      </c>
      <c r="FJ5" s="87" t="s">
        <v>36</v>
      </c>
      <c r="FK5" s="76">
        <v>0</v>
      </c>
      <c r="FM5" s="111"/>
      <c r="FN5" s="114"/>
      <c r="FO5" s="53"/>
      <c r="FP5" s="117"/>
    </row>
    <row r="6" spans="1:172" ht="19.5" customHeight="1" thickBot="1" x14ac:dyDescent="0.4">
      <c r="A6">
        <f t="shared" si="0"/>
        <v>6</v>
      </c>
      <c r="B6">
        <f>+B5+$B$5</f>
        <v>0</v>
      </c>
      <c r="C6" s="1">
        <v>20</v>
      </c>
      <c r="D6" s="1">
        <v>3</v>
      </c>
      <c r="E6" s="1">
        <v>2026</v>
      </c>
      <c r="F6" s="3">
        <f t="shared" si="1"/>
        <v>46101</v>
      </c>
      <c r="G6" s="2">
        <f>+F6-F5</f>
        <v>88</v>
      </c>
      <c r="H6" s="92"/>
      <c r="I6" s="14" t="s">
        <v>37</v>
      </c>
      <c r="J6" s="12" t="s">
        <v>38</v>
      </c>
      <c r="K6" s="12" t="s">
        <v>39</v>
      </c>
      <c r="L6" s="13" t="s">
        <v>40</v>
      </c>
      <c r="M6" s="59">
        <f>+Portafolio!D33</f>
        <v>0</v>
      </c>
      <c r="N6" s="88"/>
      <c r="O6" s="75"/>
      <c r="P6" s="89"/>
      <c r="Q6" s="14" t="s">
        <v>37</v>
      </c>
      <c r="R6" s="12" t="s">
        <v>38</v>
      </c>
      <c r="S6" s="12" t="s">
        <v>39</v>
      </c>
      <c r="T6" s="13" t="s">
        <v>40</v>
      </c>
      <c r="U6" s="59">
        <f>+Portafolio!D13</f>
        <v>0</v>
      </c>
      <c r="V6" s="88"/>
      <c r="W6" s="75"/>
      <c r="X6" s="92"/>
      <c r="Y6" s="14" t="s">
        <v>37</v>
      </c>
      <c r="Z6" s="12" t="s">
        <v>38</v>
      </c>
      <c r="AA6" s="12" t="s">
        <v>39</v>
      </c>
      <c r="AB6" s="13" t="s">
        <v>40</v>
      </c>
      <c r="AC6" s="59">
        <f>+Portafolio!D41</f>
        <v>0</v>
      </c>
      <c r="AD6" s="88"/>
      <c r="AE6" s="75"/>
      <c r="AF6" s="92"/>
      <c r="AG6" s="14" t="s">
        <v>37</v>
      </c>
      <c r="AH6" s="12" t="s">
        <v>38</v>
      </c>
      <c r="AI6" s="12" t="s">
        <v>39</v>
      </c>
      <c r="AJ6" s="13" t="s">
        <v>40</v>
      </c>
      <c r="AK6" s="59">
        <f>+Portafolio!D27</f>
        <v>0</v>
      </c>
      <c r="AL6" s="88"/>
      <c r="AM6" s="75"/>
      <c r="AN6" s="92"/>
      <c r="AO6" s="14" t="s">
        <v>37</v>
      </c>
      <c r="AP6" s="12" t="s">
        <v>38</v>
      </c>
      <c r="AQ6" s="12" t="s">
        <v>39</v>
      </c>
      <c r="AR6" s="13" t="s">
        <v>40</v>
      </c>
      <c r="AS6" s="59">
        <f>+Portafolio!D37</f>
        <v>0</v>
      </c>
      <c r="AT6" s="88"/>
      <c r="AU6" s="75"/>
      <c r="AV6" s="89"/>
      <c r="AW6" s="14" t="s">
        <v>37</v>
      </c>
      <c r="AX6" s="12" t="s">
        <v>38</v>
      </c>
      <c r="AY6" s="12" t="s">
        <v>39</v>
      </c>
      <c r="AZ6" s="13" t="s">
        <v>40</v>
      </c>
      <c r="BA6" s="59"/>
      <c r="BB6" s="88"/>
      <c r="BC6" s="74"/>
      <c r="BD6" s="109"/>
      <c r="BE6" s="65"/>
      <c r="BF6" s="66"/>
      <c r="BG6" s="66"/>
      <c r="BH6" s="67"/>
      <c r="BI6" s="68"/>
      <c r="BJ6" s="104"/>
      <c r="BK6" s="2"/>
      <c r="BL6" s="92"/>
      <c r="BM6" s="14" t="s">
        <v>37</v>
      </c>
      <c r="BN6" s="12" t="s">
        <v>38</v>
      </c>
      <c r="BO6" s="12" t="s">
        <v>39</v>
      </c>
      <c r="BP6" s="13" t="s">
        <v>40</v>
      </c>
      <c r="BQ6" s="59">
        <f>+Portafolio!D23</f>
        <v>0</v>
      </c>
      <c r="BR6" s="88"/>
      <c r="BS6" s="76">
        <f>-BQ6</f>
        <v>0</v>
      </c>
      <c r="BT6" s="89"/>
      <c r="BU6" s="14" t="s">
        <v>37</v>
      </c>
      <c r="BV6" s="12" t="s">
        <v>38</v>
      </c>
      <c r="BW6" s="12" t="s">
        <v>39</v>
      </c>
      <c r="BX6" s="13" t="s">
        <v>40</v>
      </c>
      <c r="BY6" s="59">
        <f>+Portafolio!D15</f>
        <v>0</v>
      </c>
      <c r="BZ6" s="88"/>
      <c r="CA6" s="75"/>
      <c r="CB6" s="89"/>
      <c r="CC6" s="14" t="s">
        <v>37</v>
      </c>
      <c r="CD6" s="12" t="s">
        <v>38</v>
      </c>
      <c r="CE6" s="12" t="s">
        <v>39</v>
      </c>
      <c r="CF6" s="13" t="s">
        <v>40</v>
      </c>
      <c r="CG6" s="59">
        <f>+Portafolio!D19</f>
        <v>0</v>
      </c>
      <c r="CH6" s="88"/>
      <c r="CI6" s="75"/>
      <c r="CJ6" s="92"/>
      <c r="CK6" s="14" t="s">
        <v>37</v>
      </c>
      <c r="CL6" s="12" t="s">
        <v>38</v>
      </c>
      <c r="CM6" s="12" t="s">
        <v>39</v>
      </c>
      <c r="CN6" s="13" t="s">
        <v>40</v>
      </c>
      <c r="CO6" s="59">
        <f>+Portafolio!D39</f>
        <v>0</v>
      </c>
      <c r="CP6" s="88"/>
      <c r="CQ6" s="75"/>
      <c r="CR6" s="92"/>
      <c r="CS6" s="14" t="s">
        <v>37</v>
      </c>
      <c r="CT6" s="12" t="s">
        <v>38</v>
      </c>
      <c r="CU6" s="12" t="s">
        <v>39</v>
      </c>
      <c r="CV6" s="13" t="s">
        <v>40</v>
      </c>
      <c r="CW6" s="59">
        <f>+Portafolio!D29</f>
        <v>0</v>
      </c>
      <c r="CX6" s="88"/>
      <c r="CY6" s="75"/>
      <c r="CZ6" s="92"/>
      <c r="DA6" s="14" t="s">
        <v>37</v>
      </c>
      <c r="DB6" s="12" t="s">
        <v>38</v>
      </c>
      <c r="DC6" s="12" t="s">
        <v>39</v>
      </c>
      <c r="DD6" s="13" t="s">
        <v>40</v>
      </c>
      <c r="DE6" s="59">
        <f>+Portafolio!D25</f>
        <v>0</v>
      </c>
      <c r="DF6" s="88"/>
      <c r="DG6" s="75"/>
      <c r="DH6" s="89"/>
      <c r="DI6" s="14" t="s">
        <v>37</v>
      </c>
      <c r="DJ6" s="12" t="s">
        <v>38</v>
      </c>
      <c r="DK6" s="12" t="s">
        <v>39</v>
      </c>
      <c r="DL6" s="13" t="s">
        <v>40</v>
      </c>
      <c r="DM6" s="59">
        <f>+Portafolio!D35</f>
        <v>0</v>
      </c>
      <c r="DN6" s="88"/>
      <c r="DO6" s="75"/>
      <c r="DP6" s="89"/>
      <c r="DQ6" s="14" t="s">
        <v>37</v>
      </c>
      <c r="DR6" s="12" t="s">
        <v>38</v>
      </c>
      <c r="DS6" s="12" t="s">
        <v>39</v>
      </c>
      <c r="DT6" s="13" t="s">
        <v>40</v>
      </c>
      <c r="DU6" s="59">
        <f>+Portafolio!D31</f>
        <v>0</v>
      </c>
      <c r="DV6" s="88"/>
      <c r="DW6" s="75"/>
      <c r="DX6" s="89"/>
      <c r="DY6" s="14" t="s">
        <v>37</v>
      </c>
      <c r="DZ6" s="12" t="s">
        <v>38</v>
      </c>
      <c r="EA6" s="12" t="s">
        <v>39</v>
      </c>
      <c r="EB6" s="13" t="s">
        <v>40</v>
      </c>
      <c r="EC6" s="59">
        <f>+Portafolio!D43</f>
        <v>0</v>
      </c>
      <c r="ED6" s="88"/>
      <c r="EE6" s="75"/>
      <c r="EF6" s="89"/>
      <c r="EG6" s="14" t="s">
        <v>37</v>
      </c>
      <c r="EH6" s="12" t="s">
        <v>38</v>
      </c>
      <c r="EI6" s="12" t="s">
        <v>39</v>
      </c>
      <c r="EJ6" s="13" t="s">
        <v>40</v>
      </c>
      <c r="EK6" s="59">
        <f>+Portafolio!D17</f>
        <v>0</v>
      </c>
      <c r="EL6" s="88"/>
      <c r="EM6" s="75"/>
      <c r="EN6" s="89"/>
      <c r="EO6" s="14" t="s">
        <v>37</v>
      </c>
      <c r="EP6" s="12" t="s">
        <v>38</v>
      </c>
      <c r="EQ6" s="12" t="s">
        <v>39</v>
      </c>
      <c r="ER6" s="13" t="s">
        <v>40</v>
      </c>
      <c r="ES6" s="59">
        <f>+Portafolio!D9</f>
        <v>0</v>
      </c>
      <c r="ET6" s="88"/>
      <c r="EU6" s="75"/>
      <c r="EV6" s="89"/>
      <c r="EW6" s="14" t="s">
        <v>37</v>
      </c>
      <c r="EX6" s="12" t="s">
        <v>38</v>
      </c>
      <c r="EY6" s="12" t="s">
        <v>39</v>
      </c>
      <c r="EZ6" s="13" t="s">
        <v>40</v>
      </c>
      <c r="FA6" s="59">
        <f>+Portafolio!D11</f>
        <v>0</v>
      </c>
      <c r="FB6" s="88"/>
      <c r="FC6" s="75"/>
      <c r="FD6" s="92"/>
      <c r="FE6" s="14" t="s">
        <v>37</v>
      </c>
      <c r="FF6" s="12" t="s">
        <v>38</v>
      </c>
      <c r="FG6" s="12" t="s">
        <v>39</v>
      </c>
      <c r="FH6" s="13" t="s">
        <v>40</v>
      </c>
      <c r="FI6" s="59">
        <f>+Portafolio!D21</f>
        <v>0</v>
      </c>
      <c r="FJ6" s="88"/>
      <c r="FK6" s="76">
        <f>-FI6</f>
        <v>0</v>
      </c>
      <c r="FM6" s="112"/>
      <c r="FN6" s="115"/>
      <c r="FO6" s="53"/>
      <c r="FP6" s="118"/>
    </row>
    <row r="7" spans="1:172" ht="15.5" x14ac:dyDescent="0.35">
      <c r="A7">
        <f t="shared" ref="A7" si="2">WEEKDAY(DATE(E7,D7,20))</f>
        <v>7</v>
      </c>
      <c r="B7">
        <f t="shared" ref="B7:B29" si="3">+B6+3</f>
        <v>3</v>
      </c>
      <c r="C7" s="1">
        <f t="shared" ref="C7" si="4">IF(A7=1,21,IF(A7=7,22,20))</f>
        <v>22</v>
      </c>
      <c r="D7" s="1">
        <f t="shared" ref="D7:D29" si="5">IF(D6=12,3,+D6+3)</f>
        <v>6</v>
      </c>
      <c r="E7" s="1">
        <f t="shared" ref="E7" si="6">IF(D7=3,E6+1,E6)</f>
        <v>2026</v>
      </c>
      <c r="F7" s="3">
        <f t="shared" ref="F7" si="7">DATE(E7,D7,C7)</f>
        <v>46195</v>
      </c>
      <c r="G7" s="2">
        <f t="shared" ref="G7" si="8">+F7-F6</f>
        <v>94</v>
      </c>
      <c r="H7" s="5">
        <v>4.7500000000000001E-2</v>
      </c>
      <c r="I7" s="5"/>
      <c r="J7" s="2">
        <f t="shared" ref="J7" si="9">IF(K7&lt;&gt;0,I7*M6,0)</f>
        <v>0</v>
      </c>
      <c r="K7" s="2">
        <f t="shared" ref="K7" si="10">IF(MONTH($F7)=M$3,M6*H7*($G6+$G7)/365,0)+IF(MONTH($F7)=M$4,M6*H7*($G6+$G7)/365,0)</f>
        <v>0</v>
      </c>
      <c r="L7" s="2">
        <f t="shared" ref="L7" si="11">+K7*(1-J$4)</f>
        <v>0</v>
      </c>
      <c r="M7" s="2">
        <f t="shared" ref="M7" si="12">+M6-J7</f>
        <v>0</v>
      </c>
      <c r="N7" s="2">
        <f t="shared" ref="N7:N29" si="13">J7+L7</f>
        <v>0</v>
      </c>
      <c r="P7" s="34">
        <v>0.04</v>
      </c>
      <c r="Q7" s="8">
        <v>0.5</v>
      </c>
      <c r="R7" s="2">
        <f t="shared" ref="R7" si="14">IF(S7&lt;&gt;0,Q7*U6,0)</f>
        <v>0</v>
      </c>
      <c r="S7" s="2">
        <f t="shared" ref="S7" si="15">IF(MONTH($F7)=U$3,U6*P7*($G6+$G7)/365,0)+IF(MONTH($F7)=U$4,U6*P7*($G6+$G7)/365,0)</f>
        <v>0</v>
      </c>
      <c r="T7" s="2">
        <f t="shared" ref="T7" si="16">+S7*(1-R$4)</f>
        <v>0</v>
      </c>
      <c r="U7" s="2">
        <f t="shared" ref="U7" si="17">+U6-R7</f>
        <v>0</v>
      </c>
      <c r="V7" s="2">
        <f t="shared" ref="V7:V9" si="18">R7+T7</f>
        <v>0</v>
      </c>
      <c r="W7" s="5"/>
      <c r="X7" s="5">
        <v>4.2500000000000003E-2</v>
      </c>
      <c r="Y7" s="8"/>
      <c r="Z7" s="2">
        <f t="shared" ref="Z7" si="19">IF(AA7&lt;&gt;0,Y7*AC6,0)</f>
        <v>0</v>
      </c>
      <c r="AA7" s="2">
        <f t="shared" ref="AA7" si="20">IF(MONTH($F7)=AC$3,AC6*X7*($G6+$G7)/365,0)+IF(MONTH($F7)=AC$4,AC6*X7*($G6+$G7)/365,0)</f>
        <v>0</v>
      </c>
      <c r="AB7" s="2">
        <f t="shared" ref="AB7" si="21">+AA7*(1-Z$4)</f>
        <v>0</v>
      </c>
      <c r="AC7" s="2">
        <f t="shared" ref="AC7" si="22">+AC6-Z7</f>
        <v>0</v>
      </c>
      <c r="AD7" s="2">
        <f t="shared" ref="AD7:AD25" si="23">Z7+AB7</f>
        <v>0</v>
      </c>
      <c r="AF7" s="5">
        <v>4.4999999999999998E-2</v>
      </c>
      <c r="AG7" s="8"/>
      <c r="AH7" s="2">
        <f t="shared" ref="AH7" si="24">IF(AI7&lt;&gt;0,AG7*AK6,0)</f>
        <v>0</v>
      </c>
      <c r="AI7" s="2">
        <f t="shared" ref="AI7" si="25">IF(MONTH($F7)=AK$3,AK6*AF7*($G6+$G7)/365,0)+IF(MONTH($F7)=AK$4,AK6*AF7*($G6+$G7)/365,0)</f>
        <v>0</v>
      </c>
      <c r="AJ7" s="2">
        <f t="shared" ref="AJ7" si="26">+AI7*(1-AH$4)</f>
        <v>0</v>
      </c>
      <c r="AK7" s="2">
        <f t="shared" ref="AK7" si="27">+AK6-AH7</f>
        <v>0</v>
      </c>
      <c r="AL7" s="2">
        <f t="shared" ref="AL7:AL26" si="28">AH7+AJ7</f>
        <v>0</v>
      </c>
      <c r="AM7" s="5"/>
      <c r="AN7" s="5">
        <v>4.4999999999999998E-2</v>
      </c>
      <c r="AO7" s="8"/>
      <c r="AP7" s="2">
        <f t="shared" ref="AP7" si="29">IF(AQ7&lt;&gt;0,AO7*AS6,0)</f>
        <v>0</v>
      </c>
      <c r="AQ7" s="2">
        <f t="shared" ref="AQ7" si="30">IF(MONTH($F7)=AS$3,AS6*AN7*($G6+$G7)/365,0)+IF(MONTH($F7)=AS$4,AS6*AN7*($G6+$G7)/365,0)</f>
        <v>0</v>
      </c>
      <c r="AR7" s="2">
        <f t="shared" ref="AR7" si="31">+AQ7*(1-AP$4)</f>
        <v>0</v>
      </c>
      <c r="AS7" s="2">
        <f t="shared" ref="AS7" si="32">+AS6-AP7</f>
        <v>0</v>
      </c>
      <c r="AT7" s="2">
        <f t="shared" ref="AT7:AT23" si="33">AP7+AR7</f>
        <v>0</v>
      </c>
      <c r="AU7" s="5"/>
      <c r="BK7" s="2"/>
      <c r="BL7" s="5">
        <v>0.04</v>
      </c>
      <c r="BM7" s="5"/>
      <c r="BN7" s="2">
        <f t="shared" ref="BN7" si="34">IF(BO7&lt;&gt;0,BM7*BQ6,0)</f>
        <v>0</v>
      </c>
      <c r="BO7" s="2">
        <f t="shared" ref="BO7" si="35">IF(MONTH($F7)=BQ$3,BQ6*BL7*($G6+$G7)/365,0)+IF(MONTH($F7)=BQ$4,BQ6*BL7*($G6+$G7)/365,0)</f>
        <v>0</v>
      </c>
      <c r="BP7" s="2">
        <f t="shared" ref="BP7" si="36">+BO7*(1-BN$4)</f>
        <v>0</v>
      </c>
      <c r="BQ7" s="2">
        <f t="shared" ref="BQ7" si="37">+BQ6-BN7</f>
        <v>0</v>
      </c>
      <c r="BR7" s="2">
        <f t="shared" ref="BR7:BR24" si="38">BN7+BP7</f>
        <v>0</v>
      </c>
      <c r="BS7" s="76">
        <f t="shared" ref="BS7:BS24" si="39">+BO7+BN7</f>
        <v>0</v>
      </c>
      <c r="BT7" s="5">
        <v>0.04</v>
      </c>
      <c r="BU7" s="8"/>
      <c r="BV7" s="2">
        <f t="shared" ref="BV7" si="40">IF(BW7&lt;&gt;0,BU7*BY6,0)</f>
        <v>0</v>
      </c>
      <c r="BW7" s="2">
        <f t="shared" ref="BW7" si="41">IF(MONTH($F7)=BY$3,BY6*BT7*($G6+$G7)/365,0)+IF(MONTH($F7)=BY$4,BY6*BT7*($G6+$G7)/365,0)</f>
        <v>0</v>
      </c>
      <c r="BX7" s="2">
        <f t="shared" ref="BX7" si="42">+BW7*(1-BV$4)</f>
        <v>0</v>
      </c>
      <c r="BY7" s="2">
        <f t="shared" ref="BY7" si="43">+BY6-BV7</f>
        <v>0</v>
      </c>
      <c r="BZ7" s="2">
        <f t="shared" ref="BZ7:BZ9" si="44">BV7+BX7</f>
        <v>0</v>
      </c>
      <c r="CB7" s="5">
        <v>4.4999999999999998E-2</v>
      </c>
      <c r="CC7" s="8"/>
      <c r="CD7" s="2">
        <f t="shared" ref="CD7" si="45">IF(CE7&lt;&gt;0,CC7*CG6,0)</f>
        <v>0</v>
      </c>
      <c r="CE7" s="2">
        <f t="shared" ref="CE7" si="46">IF(MONTH($F7)=CG$3,CG6*CB7*($G6+$G7)/365,0)+IF(MONTH($F7)=CG$4,CG6*CB7*($G6+$G7)/365,0)</f>
        <v>0</v>
      </c>
      <c r="CF7" s="2">
        <f t="shared" ref="CF7" si="47">+CE7*(1-CD$4)</f>
        <v>0</v>
      </c>
      <c r="CG7" s="2">
        <f t="shared" ref="CG7" si="48">+CG6-CD7</f>
        <v>0</v>
      </c>
      <c r="CH7" s="2">
        <f t="shared" ref="CH7:CH9" si="49">CD7+CF7</f>
        <v>0</v>
      </c>
      <c r="CJ7" s="5">
        <v>4.2500000000000003E-2</v>
      </c>
      <c r="CK7" s="8"/>
      <c r="CL7" s="2">
        <f t="shared" ref="CL7" si="50">IF(CM7&lt;&gt;0,CK7*CO6,0)</f>
        <v>0</v>
      </c>
      <c r="CM7" s="2">
        <f t="shared" ref="CM7" si="51">IF(MONTH($F7)=CO$3,CO6*CJ7*($G6+$G7)/365,0)+IF(MONTH($F7)=CO$4,CO6*CJ7*($G6+$G7)/365,0)</f>
        <v>0</v>
      </c>
      <c r="CN7" s="2">
        <f t="shared" ref="CN7" si="52">+CM7*(1-CL$4)</f>
        <v>0</v>
      </c>
      <c r="CO7" s="2">
        <f t="shared" ref="CO7" si="53">+CO6-CL7</f>
        <v>0</v>
      </c>
      <c r="CP7" s="2">
        <f t="shared" ref="CP7:CP9" si="54">CL7+CN7</f>
        <v>0</v>
      </c>
      <c r="CR7" s="5">
        <v>4.7500000000000001E-2</v>
      </c>
      <c r="CS7" s="5"/>
      <c r="CT7" s="2">
        <f t="shared" ref="CT7" si="55">IF(CU7&lt;&gt;0,CS7*CW6,0)</f>
        <v>0</v>
      </c>
      <c r="CU7" s="2">
        <f t="shared" ref="CU7" si="56">IF(MONTH($F7)=CW$3,CW6*CR7*($G6+$G7)/365,0)+IF(MONTH($F7)=CW$4,CW6*CR7*($G6+$G7)/365,0)</f>
        <v>0</v>
      </c>
      <c r="CV7" s="2">
        <f t="shared" ref="CV7" si="57">+CU7*(1-CT$4)</f>
        <v>0</v>
      </c>
      <c r="CW7" s="2">
        <f t="shared" ref="CW7" si="58">+CW6-CT7</f>
        <v>0</v>
      </c>
      <c r="CX7" s="2">
        <f t="shared" ref="CX7:CX27" si="59">CT7+CV7</f>
        <v>0</v>
      </c>
      <c r="CZ7" s="5">
        <v>4.7500000000000001E-2</v>
      </c>
      <c r="DA7" s="5"/>
      <c r="DB7" s="2">
        <f t="shared" ref="DB7" si="60">IF(DC7&lt;&gt;0,DA7*DE6,0)</f>
        <v>0</v>
      </c>
      <c r="DC7" s="2">
        <f t="shared" ref="DC7" si="61">IF(MONTH($F7)=DE$3,DE6*CZ7*($G6+$G7)/365,0)+IF(MONTH($F7)=DE$4,DE6*CZ7*($G6+$G7)/365,0)</f>
        <v>0</v>
      </c>
      <c r="DD7" s="2">
        <f t="shared" ref="DD7" si="62">+DC7*(1-DB$4)</f>
        <v>0</v>
      </c>
      <c r="DE7" s="2">
        <f t="shared" ref="DE7" si="63">+DE6-DB7</f>
        <v>0</v>
      </c>
      <c r="DF7" s="2">
        <f t="shared" ref="DF7:DF25" si="64">DB7+DD7</f>
        <v>0</v>
      </c>
      <c r="DG7" s="2"/>
      <c r="DH7" s="5">
        <v>4.7500000000000001E-2</v>
      </c>
      <c r="DI7" s="5"/>
      <c r="DJ7" s="2">
        <f t="shared" ref="DJ7" si="65">IF(DK7&lt;&gt;0,DI7*DM6,0)</f>
        <v>0</v>
      </c>
      <c r="DK7" s="2">
        <f t="shared" ref="DK7" si="66">IF(MONTH($F7)=DM$3,DM6*DH7*($G6+$G7)/365,0)+IF(MONTH($F7)=DM$4,DM6*DH7*($G6+$G7)/365,0)</f>
        <v>0</v>
      </c>
      <c r="DL7" s="2">
        <f t="shared" ref="DL7" si="67">+DK7*(1-DJ$4)</f>
        <v>0</v>
      </c>
      <c r="DM7" s="2">
        <f t="shared" ref="DM7" si="68">+DM6-DJ7</f>
        <v>0</v>
      </c>
      <c r="DN7" s="2">
        <f t="shared" ref="DN7:DN21" si="69">DJ7+DL7</f>
        <v>0</v>
      </c>
      <c r="DO7" s="2"/>
      <c r="DP7" s="5">
        <v>4.7500000000000001E-2</v>
      </c>
      <c r="DQ7" s="5"/>
      <c r="DR7" s="2">
        <f t="shared" ref="DR7" si="70">IF(DS7&lt;&gt;0,DQ7*DU6,0)</f>
        <v>0</v>
      </c>
      <c r="DS7" s="2">
        <f t="shared" ref="DS7" si="71">IF(MONTH($F7)=DU$3,DU6*DP7*($G6+$G7)/365,0)+IF(MONTH($F7)=DU$4,DU6*DP7*($G6+$G7)/365,0)</f>
        <v>0</v>
      </c>
      <c r="DT7" s="2">
        <f t="shared" ref="DT7" si="72">+DS7*(1-DR$4)</f>
        <v>0</v>
      </c>
      <c r="DU7" s="2">
        <f t="shared" ref="DU7" si="73">+DU6-DR7</f>
        <v>0</v>
      </c>
      <c r="DV7" s="2">
        <f t="shared" ref="DV7:DV28" si="74">DR7+DT7</f>
        <v>0</v>
      </c>
      <c r="DX7" s="5">
        <v>4.2500000000000003E-2</v>
      </c>
      <c r="DY7" s="5"/>
      <c r="DZ7" s="2">
        <f t="shared" ref="DZ7" si="75">IF(EA7&lt;&gt;0,DY7*EC6,0)</f>
        <v>0</v>
      </c>
      <c r="EA7" s="2">
        <f t="shared" ref="EA7" si="76">IF(MONTH($F7)=EC$3,EC6*DX7*($G6+$G7)/365,0)+IF(MONTH($F7)=EC$4,EC6*DX7*($G6+$G7)/365,0)</f>
        <v>0</v>
      </c>
      <c r="EB7" s="2">
        <f t="shared" ref="EB7" si="77">+EA7*(1-DZ$4)</f>
        <v>0</v>
      </c>
      <c r="EC7" s="2">
        <f t="shared" ref="EC7" si="78">+EC6-DZ7</f>
        <v>0</v>
      </c>
      <c r="ED7" s="2">
        <f t="shared" ref="ED7:ED22" si="79">DZ7+EB7</f>
        <v>0</v>
      </c>
      <c r="EF7" s="5">
        <v>4.4999999999999998E-2</v>
      </c>
      <c r="EG7" s="5"/>
      <c r="EH7" s="2">
        <f t="shared" ref="EH7" si="80">IF(EI7&lt;&gt;0,EG7*EK6,0)</f>
        <v>0</v>
      </c>
      <c r="EI7" s="2">
        <f t="shared" ref="EI7" si="81">IF(MONTH($F7)=EK$3,EK6*EF7*($G6+$G7)/365,0)+IF(MONTH($F7)=EK$4,EK6*EF7*($G6+$G7)/365,0)</f>
        <v>0</v>
      </c>
      <c r="EJ7" s="2">
        <f t="shared" ref="EJ7" si="82">+EI7*(1-EH$4)</f>
        <v>0</v>
      </c>
      <c r="EK7" s="2">
        <f t="shared" ref="EK7" si="83">+EK6-EH7</f>
        <v>0</v>
      </c>
      <c r="EL7" s="2">
        <f t="shared" ref="EL7:EL8" si="84">EH7+EJ7</f>
        <v>0</v>
      </c>
      <c r="EN7" s="5">
        <v>0.03</v>
      </c>
      <c r="EO7" s="8"/>
      <c r="EP7" s="2">
        <f t="shared" ref="EP7" si="85">IF(EQ7&lt;&gt;0,EO7*ES6,0)</f>
        <v>0</v>
      </c>
      <c r="EQ7" s="2">
        <f t="shared" ref="EQ7" si="86">IF(MONTH($F7)=ES$3,ES6*EN7*($G6+$G7)/365,0)+IF(MONTH($F7)=ES$4,ES6*EN7*($G6+$G7)/365,0)</f>
        <v>0</v>
      </c>
      <c r="ER7" s="2">
        <f t="shared" ref="ER7" si="87">+EQ7*(1-EP$4)</f>
        <v>0</v>
      </c>
      <c r="ES7" s="2">
        <f t="shared" ref="ES7" si="88">+ES6-EP7</f>
        <v>0</v>
      </c>
      <c r="ET7" s="2">
        <f t="shared" ref="ET7:ET8" si="89">EP7+ER7</f>
        <v>0</v>
      </c>
      <c r="EV7" s="5">
        <v>0.03</v>
      </c>
      <c r="EW7" s="8"/>
      <c r="EX7" s="2">
        <f t="shared" ref="EX7" si="90">IF(EY7&lt;&gt;0,EW7*FA6,0)</f>
        <v>0</v>
      </c>
      <c r="EY7" s="2">
        <f t="shared" ref="EY7" si="91">IF(MONTH($F7)=FA$3,FA6*EV7*($G6+$G7)/365,0)+IF(MONTH($F7)=FA$4,FA6*EV7*($G6+$G7)/365,0)</f>
        <v>0</v>
      </c>
      <c r="EZ7" s="2">
        <f t="shared" ref="EZ7" si="92">+EY7*(1-EX$4)</f>
        <v>0</v>
      </c>
      <c r="FA7" s="2">
        <f t="shared" ref="FA7" si="93">+FA6-EX7</f>
        <v>0</v>
      </c>
      <c r="FB7" s="2">
        <f t="shared" ref="FB7:FB8" si="94">EX7+EZ7</f>
        <v>0</v>
      </c>
      <c r="FD7" s="5">
        <v>0.04</v>
      </c>
      <c r="FE7" s="5"/>
      <c r="FF7" s="2">
        <f t="shared" ref="FF7" si="95">IF(FG7&lt;&gt;0,FE7*FI6,0)</f>
        <v>0</v>
      </c>
      <c r="FG7" s="2">
        <f t="shared" ref="FG7" si="96">IF(MONTH($F7)=FI$3,FI6*FD7*($G6+$G7)/365,0)+IF(MONTH($F7)=FI$4,FI6*FD7*($G6+$G7)/365,0)</f>
        <v>0</v>
      </c>
      <c r="FH7" s="2">
        <f t="shared" ref="FH7" si="97">+FG7*(1-FF$4)</f>
        <v>0</v>
      </c>
      <c r="FI7" s="2">
        <f t="shared" ref="FI7" si="98">+FI6-FF7</f>
        <v>0</v>
      </c>
      <c r="FJ7" s="2">
        <f t="shared" ref="FJ7:FJ23" si="99">FF7+FH7</f>
        <v>0</v>
      </c>
      <c r="FK7" s="76">
        <f t="shared" ref="FK7:FK23" si="100">+FG7+FF7</f>
        <v>0</v>
      </c>
      <c r="FM7" s="54">
        <f t="shared" ref="FM7:FM28" si="101">+J7+Z7+AH7+BN7+BV7+CD7+CL7+R7+AP7+AX7+CT7+DB7+DJ7+DR7+DZ7+EP7+EX7+EH7+FF7</f>
        <v>0</v>
      </c>
      <c r="FN7" s="55">
        <f t="shared" ref="FN7:FN28" si="102">+L7+AB7+AJ7+BP7+BX7+CF7+CN7+T7+AR7+AZ7+CV7+DD7+DL7+DT7+EB7+ER7+EZ7+EJ7+FH7</f>
        <v>0</v>
      </c>
      <c r="FO7" s="53"/>
      <c r="FP7" s="56" t="str">
        <f t="shared" ref="FP7:FP28" si="103">IF((+M6+AS6+BQ6+BY6+CG6+AC6+CO6+U6+AK6+BA6+CW6+DE6+DM6+DU6+EC6+ES6+FA6+EK6+FI6)=0,"",(+H7*M6+AN7*AS6++BL7*BQ6+BT7*BY6+CB7*CG6+X7*AC6+CJ7*CO6+P7*U6+AK6*AF7+BA6*AV7+CW6*CR7+CZ7*DE6+DM6*DH7+DU6*DP7+EC6*DX7+EN7*ES6+FA6*EV7+EF7*EK6+FD7*FI6)/(+M6+AS6+BQ6+BY6+CG6+AC6+CO6+U6+AK6+BA6+CW6+DE6+DM6+DU6+EC6+ES6+FA6+EK6+FI6))</f>
        <v/>
      </c>
    </row>
    <row r="8" spans="1:172" ht="15.5" x14ac:dyDescent="0.35">
      <c r="A8">
        <f t="shared" si="0"/>
        <v>1</v>
      </c>
      <c r="B8">
        <f t="shared" si="3"/>
        <v>6</v>
      </c>
      <c r="C8" s="1">
        <f t="shared" ref="C8:C26" si="104">IF(A8=1,21,IF(A8=7,22,20))</f>
        <v>21</v>
      </c>
      <c r="D8" s="1">
        <f t="shared" si="5"/>
        <v>9</v>
      </c>
      <c r="E8" s="1">
        <f t="shared" ref="E8:E26" si="105">IF(D8=3,E7+1,E7)</f>
        <v>2026</v>
      </c>
      <c r="F8" s="3">
        <f t="shared" si="1"/>
        <v>46286</v>
      </c>
      <c r="G8" s="2">
        <f t="shared" ref="G8:G22" si="106">+F8-F7</f>
        <v>91</v>
      </c>
      <c r="H8" s="5">
        <v>4.7500000000000001E-2</v>
      </c>
      <c r="I8" s="5"/>
      <c r="J8" s="2">
        <f t="shared" ref="J8:J29" si="107">IF(K8&lt;&gt;0,I8*M7,0)</f>
        <v>0</v>
      </c>
      <c r="K8" s="2">
        <f t="shared" ref="K8:K29" si="108">IF(MONTH($F8)=M$3,M7*H8*($G7+$G8)/365,0)+IF(MONTH($F8)=M$4,M7*H8*($G7+$G8)/365,0)</f>
        <v>0</v>
      </c>
      <c r="L8" s="2">
        <f t="shared" ref="L8:L29" si="109">+K8*(1-J$4)</f>
        <v>0</v>
      </c>
      <c r="M8" s="2">
        <f t="shared" ref="M8:M29" si="110">+M7-J8</f>
        <v>0</v>
      </c>
      <c r="N8" s="2">
        <f t="shared" si="13"/>
        <v>0</v>
      </c>
      <c r="P8" s="5">
        <v>0.05</v>
      </c>
      <c r="Q8" s="8"/>
      <c r="R8" s="2">
        <f t="shared" ref="R8:R11" si="111">IF(S8&lt;&gt;0,Q8*U7,0)</f>
        <v>0</v>
      </c>
      <c r="S8" s="2">
        <f>IF(MONTH($F8)=U$3,U7*P8*($G7+$G8)/365,0)+IF(MONTH($F8)=U$4,U7*P8*($G7+$G8)/365,0)</f>
        <v>0</v>
      </c>
      <c r="T8" s="2">
        <f t="shared" ref="T8:T11" si="112">+S8*(1-R$4)</f>
        <v>0</v>
      </c>
      <c r="U8" s="2">
        <f t="shared" ref="U8" si="113">+U7-R8</f>
        <v>0</v>
      </c>
      <c r="V8" s="2">
        <f t="shared" si="18"/>
        <v>0</v>
      </c>
      <c r="W8" s="5"/>
      <c r="X8" s="5">
        <v>4.2500000000000003E-2</v>
      </c>
      <c r="Y8" s="8"/>
      <c r="Z8" s="2">
        <f t="shared" ref="Z8:Z25" si="114">IF(Y8&gt;0,Y8*AC7,0)</f>
        <v>0</v>
      </c>
      <c r="AA8" s="2">
        <f t="shared" ref="AA8:AA25" si="115">IF(MONTH($F8)=AC$3,AC7*X8*($G7+$G8)/365,0)+IF(MONTH($F8)=AC$4,AC7*X8*($G7+$G8)/365,0)</f>
        <v>0</v>
      </c>
      <c r="AB8" s="2">
        <f t="shared" ref="AB8:AB25" si="116">+AA8*(1-Z$4)</f>
        <v>0</v>
      </c>
      <c r="AC8" s="2">
        <f t="shared" ref="AC8:AC25" si="117">+AC7-Z8</f>
        <v>0</v>
      </c>
      <c r="AD8" s="2">
        <f t="shared" si="23"/>
        <v>0</v>
      </c>
      <c r="AF8" s="5">
        <v>4.4999999999999998E-2</v>
      </c>
      <c r="AG8" s="8"/>
      <c r="AH8" s="2">
        <f t="shared" ref="AH8:AH26" si="118">IF(AG8&gt;0,AG8*AK7,0)</f>
        <v>0</v>
      </c>
      <c r="AI8" s="2">
        <f t="shared" ref="AI8:AI26" si="119">IF(MONTH($F8)=AK$3,AK7*AF8*($G7+$G8)/365,0)+IF(MONTH($F8)=AK$4,AK7*AF8*($G7+$G8)/365,0)</f>
        <v>0</v>
      </c>
      <c r="AJ8" s="2">
        <f t="shared" ref="AJ8:AJ26" si="120">+AI8*(1-AH$4)</f>
        <v>0</v>
      </c>
      <c r="AK8" s="2">
        <f t="shared" ref="AK8:AK26" si="121">+AK7-AH8</f>
        <v>0</v>
      </c>
      <c r="AL8" s="2">
        <f t="shared" si="28"/>
        <v>0</v>
      </c>
      <c r="AM8" s="5"/>
      <c r="AN8" s="5">
        <v>4.4999999999999998E-2</v>
      </c>
      <c r="AO8" s="8"/>
      <c r="AP8" s="2">
        <f t="shared" ref="AP8:AP23" si="122">IF(AO8&gt;0,AO8*AS7,0)</f>
        <v>0</v>
      </c>
      <c r="AQ8" s="2">
        <f t="shared" ref="AQ8:AQ23" si="123">IF(MONTH($F8)=AS$3,AS7*AN8*($G7+$G8)/365,0)+IF(MONTH($F8)=AS$4,AS7*AN8*($G7+$G8)/365,0)</f>
        <v>0</v>
      </c>
      <c r="AR8" s="2">
        <f t="shared" ref="AR8:AR23" si="124">+AQ8*(1-AP$4)</f>
        <v>0</v>
      </c>
      <c r="AS8" s="2">
        <f t="shared" ref="AS8:AS23" si="125">+AS7-AP8</f>
        <v>0</v>
      </c>
      <c r="AT8" s="2">
        <f t="shared" si="33"/>
        <v>0</v>
      </c>
      <c r="AU8" s="5"/>
      <c r="BL8" s="34">
        <v>0.04</v>
      </c>
      <c r="BM8" s="5"/>
      <c r="BN8" s="2">
        <f t="shared" ref="BN8:BN22" si="126">IF(BM8&gt;0,BM8*BQ7,0)</f>
        <v>0</v>
      </c>
      <c r="BO8" s="2">
        <f t="shared" ref="BO8:BO24" si="127">IF(MONTH($F8)=BQ$3,BQ7*BL8*($G7+$G8)/365,0)+IF(MONTH($F8)=BQ$4,BQ7*BL8*($G7+$G8)/365,0)</f>
        <v>0</v>
      </c>
      <c r="BP8" s="2">
        <f>+BO8*(1-BN$4)</f>
        <v>0</v>
      </c>
      <c r="BQ8" s="2">
        <f t="shared" ref="BQ8:BQ24" si="128">+BQ7-BN8</f>
        <v>0</v>
      </c>
      <c r="BR8" s="2">
        <f t="shared" si="38"/>
        <v>0</v>
      </c>
      <c r="BS8" s="76">
        <f t="shared" si="39"/>
        <v>0</v>
      </c>
      <c r="BT8" s="34">
        <v>0.04</v>
      </c>
      <c r="BU8" s="8">
        <v>0.5</v>
      </c>
      <c r="BV8" s="2">
        <f t="shared" ref="BV8:BV12" si="129">IF(BW8&lt;&gt;0,BU8*BY7,0)</f>
        <v>0</v>
      </c>
      <c r="BW8" s="2">
        <f t="shared" ref="BW8" si="130">IF(MONTH($F8)=BY$3,BY7*BT8*($G7+$G8)/365,0)+IF(MONTH($F8)=BY$4,BY7*BT8*($G7+$G8)/365,0)</f>
        <v>0</v>
      </c>
      <c r="BX8" s="2">
        <f t="shared" ref="BX8:BX12" si="131">+BW8*(1-BV$4)</f>
        <v>0</v>
      </c>
      <c r="BY8" s="2">
        <f t="shared" ref="BY8:BY9" si="132">+BY7-BV8</f>
        <v>0</v>
      </c>
      <c r="BZ8" s="2">
        <f t="shared" si="44"/>
        <v>0</v>
      </c>
      <c r="CB8" s="5">
        <v>4.4999999999999998E-2</v>
      </c>
      <c r="CC8" s="8"/>
      <c r="CD8" s="2">
        <f t="shared" ref="CD8:CD14" si="133">IF(CE8&lt;&gt;0,CC8*CG7,0)</f>
        <v>0</v>
      </c>
      <c r="CE8" s="2">
        <f t="shared" ref="CE8:CE14" si="134">IF(MONTH($F8)=CG$3,CG7*CB8*($G7+$G8)/365,0)+IF(MONTH($F8)=CG$4,CG7*CB8*($G7+$G8)/365,0)</f>
        <v>0</v>
      </c>
      <c r="CF8" s="2">
        <f t="shared" ref="CF8:CF14" si="135">+CE8*(1-CD$4)</f>
        <v>0</v>
      </c>
      <c r="CG8" s="2">
        <f t="shared" ref="CG8:CG9" si="136">+CG7-CD8</f>
        <v>0</v>
      </c>
      <c r="CH8" s="2">
        <f t="shared" si="49"/>
        <v>0</v>
      </c>
      <c r="CJ8" s="5">
        <v>4.2500000000000003E-2</v>
      </c>
      <c r="CK8" s="8"/>
      <c r="CL8" s="2">
        <f t="shared" ref="CL8:CL11" si="137">IF(CM8&lt;&gt;0,CK8*CO7,0)</f>
        <v>0</v>
      </c>
      <c r="CM8" s="2">
        <f t="shared" ref="CM8:CM11" si="138">IF(MONTH($F8)=CO$3,CO7*CJ8*($G7+$G8)/365,0)+IF(MONTH($F8)=CO$4,CO7*CJ8*($G7+$G8)/365,0)</f>
        <v>0</v>
      </c>
      <c r="CN8" s="2">
        <f t="shared" ref="CN8:CN11" si="139">+CM8*(1-CL$4)</f>
        <v>0</v>
      </c>
      <c r="CO8" s="2">
        <f t="shared" ref="CO8:CO9" si="140">+CO7-CL8</f>
        <v>0</v>
      </c>
      <c r="CP8" s="2">
        <f t="shared" si="54"/>
        <v>0</v>
      </c>
      <c r="CR8" s="5">
        <v>4.7500000000000001E-2</v>
      </c>
      <c r="CS8" s="5"/>
      <c r="CT8" s="2">
        <f t="shared" ref="CT8:CT27" si="141">IF(CU8&lt;&gt;0,CS8*CW7,0)</f>
        <v>0</v>
      </c>
      <c r="CU8" s="2">
        <f t="shared" ref="CU8:CU27" si="142">IF(MONTH($F8)=CW$3,CW7*CR8*($G7+$G8)/365,0)+IF(MONTH($F8)=CW$4,CW7*CR8*($G7+$G8)/365,0)</f>
        <v>0</v>
      </c>
      <c r="CV8" s="2">
        <f t="shared" ref="CV8:CV27" si="143">+CU8*(1-CT$4)</f>
        <v>0</v>
      </c>
      <c r="CW8" s="2">
        <f t="shared" ref="CW8:CW27" si="144">+CW7-CT8</f>
        <v>0</v>
      </c>
      <c r="CX8" s="2">
        <f t="shared" si="59"/>
        <v>0</v>
      </c>
      <c r="CZ8" s="5">
        <v>4.7500000000000001E-2</v>
      </c>
      <c r="DA8" s="5"/>
      <c r="DB8" s="2">
        <f t="shared" ref="DB8:DB22" si="145">IF(DA8&gt;0,DA8*DE7,0)</f>
        <v>0</v>
      </c>
      <c r="DC8" s="2">
        <f t="shared" ref="DC8:DC25" si="146">IF(MONTH($F8)=DE$3,DE7*CZ8*($G7+$G8)/365,0)+IF(MONTH($F8)=DE$4,DE7*CZ8*($G7+$G8)/365,0)</f>
        <v>0</v>
      </c>
      <c r="DD8" s="2">
        <f>+DC8*(1-DB$4)</f>
        <v>0</v>
      </c>
      <c r="DE8" s="2">
        <f t="shared" ref="DE8:DE25" si="147">+DE7-DB8</f>
        <v>0</v>
      </c>
      <c r="DF8" s="2">
        <f t="shared" si="64"/>
        <v>0</v>
      </c>
      <c r="DG8" s="2"/>
      <c r="DH8" s="5">
        <v>4.7500000000000001E-2</v>
      </c>
      <c r="DI8" s="5"/>
      <c r="DJ8" s="2">
        <f t="shared" ref="DJ8:DJ21" si="148">IF(DK8&lt;&gt;0,DI8*DM7,0)</f>
        <v>0</v>
      </c>
      <c r="DK8" s="2">
        <f t="shared" ref="DK8:DK21" si="149">IF(MONTH($F8)=DM$3,DM7*DH8*($G7+$G8)/365,0)+IF(MONTH($F8)=DM$4,DM7*DH8*($G7+$G8)/365,0)</f>
        <v>0</v>
      </c>
      <c r="DL8" s="2">
        <f t="shared" ref="DL8:DL21" si="150">+DK8*(1-DJ$4)</f>
        <v>0</v>
      </c>
      <c r="DM8" s="2">
        <f t="shared" ref="DM8:DM21" si="151">+DM7-DJ8</f>
        <v>0</v>
      </c>
      <c r="DN8" s="2">
        <f t="shared" si="69"/>
        <v>0</v>
      </c>
      <c r="DO8" s="2"/>
      <c r="DP8" s="5">
        <v>4.7500000000000001E-2</v>
      </c>
      <c r="DQ8" s="5"/>
      <c r="DR8" s="2">
        <f t="shared" ref="DR8:DR28" si="152">IF(DS8&lt;&gt;0,DQ8*DU7,0)</f>
        <v>0</v>
      </c>
      <c r="DS8" s="2">
        <f t="shared" ref="DS8:DS28" si="153">IF(MONTH($F8)=DU$3,DU7*DP8*($G7+$G8)/365,0)+IF(MONTH($F8)=DU$4,DU7*DP8*($G7+$G8)/365,0)</f>
        <v>0</v>
      </c>
      <c r="DT8" s="2">
        <f t="shared" ref="DT8:DT28" si="154">+DS8*(1-DR$4)</f>
        <v>0</v>
      </c>
      <c r="DU8" s="2">
        <f t="shared" ref="DU8:DU28" si="155">+DU7-DR8</f>
        <v>0</v>
      </c>
      <c r="DV8" s="2">
        <f t="shared" si="74"/>
        <v>0</v>
      </c>
      <c r="DX8" s="5">
        <v>4.2500000000000003E-2</v>
      </c>
      <c r="DY8" s="5"/>
      <c r="DZ8" s="2">
        <f t="shared" ref="DZ8:DZ22" si="156">IF(EA8&lt;&gt;0,DY8*EC7,0)</f>
        <v>0</v>
      </c>
      <c r="EA8" s="2">
        <f t="shared" ref="EA8:EA22" si="157">IF(MONTH($F8)=EC$3,EC7*DX8*($G7+$G8)/365,0)+IF(MONTH($F8)=EC$4,EC7*DX8*($G7+$G8)/365,0)</f>
        <v>0</v>
      </c>
      <c r="EB8" s="2">
        <f t="shared" ref="EB8:EB22" si="158">+EA8*(1-DZ$4)</f>
        <v>0</v>
      </c>
      <c r="EC8" s="2">
        <f t="shared" ref="EC8:EC22" si="159">+EC7-DZ8</f>
        <v>0</v>
      </c>
      <c r="ED8" s="2">
        <f t="shared" si="79"/>
        <v>0</v>
      </c>
      <c r="EF8" s="5">
        <v>4.4999999999999998E-2</v>
      </c>
      <c r="EG8" s="8"/>
      <c r="EH8" s="2">
        <f t="shared" ref="EH8:EH13" si="160">IF(EI8&lt;&gt;0,EG8*EK7,0)</f>
        <v>0</v>
      </c>
      <c r="EI8" s="2">
        <f>IF(MONTH($F8)=EK$3,EK7*EF8*($G7+$G8)/365,0)+IF(MONTH($F8)=EK$4,EK7*EF8*($G7+$G8)/365,0)</f>
        <v>0</v>
      </c>
      <c r="EJ8" s="2">
        <f t="shared" ref="EJ8:EJ13" si="161">+EI8*(1-EH$4)</f>
        <v>0</v>
      </c>
      <c r="EK8" s="2">
        <f t="shared" ref="EK8" si="162">+EK7-EH8</f>
        <v>0</v>
      </c>
      <c r="EL8" s="2">
        <f t="shared" si="84"/>
        <v>0</v>
      </c>
      <c r="EN8" s="5">
        <v>0.03</v>
      </c>
      <c r="EO8" s="8"/>
      <c r="EP8" s="2">
        <f t="shared" ref="EP8:EP9" si="163">IF(EQ8&lt;&gt;0,EO8*ES7,0)</f>
        <v>0</v>
      </c>
      <c r="EQ8" s="2">
        <f>IF(MONTH($F8)=ES$3,ES7*EN8*($G7+$G8)/365,0)+IF(MONTH($F8)=ES$4,ES7*EN8*($G7+$G8)/365,0)</f>
        <v>0</v>
      </c>
      <c r="ER8" s="2">
        <f t="shared" ref="ER8:ER9" si="164">+EQ8*(1-EP$4)</f>
        <v>0</v>
      </c>
      <c r="ES8" s="2">
        <f t="shared" ref="ES8" si="165">+ES7-EP8</f>
        <v>0</v>
      </c>
      <c r="ET8" s="2">
        <f t="shared" si="89"/>
        <v>0</v>
      </c>
      <c r="EV8" s="5">
        <v>0.03</v>
      </c>
      <c r="EW8" s="8"/>
      <c r="EX8" s="2">
        <f t="shared" ref="EX8:EX10" si="166">IF(EY8&lt;&gt;0,EW8*FA7,0)</f>
        <v>0</v>
      </c>
      <c r="EY8" s="2">
        <f>IF(MONTH($F8)=FA$3,FA7*EV8*($G7+$G8)/365,0)+IF(MONTH($F8)=FA$4,FA7*EV8*($G7+$G8)/365,0)</f>
        <v>0</v>
      </c>
      <c r="EZ8" s="2">
        <f t="shared" ref="EZ8:EZ10" si="167">+EY8*(1-EX$4)</f>
        <v>0</v>
      </c>
      <c r="FA8" s="2">
        <f t="shared" ref="FA8" si="168">+FA7-EX8</f>
        <v>0</v>
      </c>
      <c r="FB8" s="2">
        <f t="shared" si="94"/>
        <v>0</v>
      </c>
      <c r="FD8" s="34">
        <v>4.4999999999999998E-2</v>
      </c>
      <c r="FE8" s="5"/>
      <c r="FF8" s="2">
        <f t="shared" ref="FF8:FF22" si="169">IF(FE8&gt;0,FE8*FI7,0)</f>
        <v>0</v>
      </c>
      <c r="FG8" s="2">
        <f t="shared" ref="FG8:FG23" si="170">IF(MONTH($F8)=FI$3,FI7*FD8*($G7+$G8)/365,0)+IF(MONTH($F8)=FI$4,FI7*FD8*($G7+$G8)/365,0)</f>
        <v>0</v>
      </c>
      <c r="FH8" s="2">
        <f>+FG8*(1-FF$4)</f>
        <v>0</v>
      </c>
      <c r="FI8" s="2">
        <f t="shared" ref="FI8:FI23" si="171">+FI7-FF8</f>
        <v>0</v>
      </c>
      <c r="FJ8" s="2">
        <f t="shared" si="99"/>
        <v>0</v>
      </c>
      <c r="FK8" s="76">
        <f t="shared" si="100"/>
        <v>0</v>
      </c>
      <c r="FM8" s="54">
        <f t="shared" si="101"/>
        <v>0</v>
      </c>
      <c r="FN8" s="55">
        <f t="shared" si="102"/>
        <v>0</v>
      </c>
      <c r="FO8" s="53"/>
      <c r="FP8" s="56" t="str">
        <f t="shared" si="103"/>
        <v/>
      </c>
    </row>
    <row r="9" spans="1:172" ht="15.5" x14ac:dyDescent="0.35">
      <c r="A9">
        <f t="shared" si="0"/>
        <v>1</v>
      </c>
      <c r="B9">
        <f t="shared" si="3"/>
        <v>9</v>
      </c>
      <c r="C9" s="1">
        <f t="shared" si="104"/>
        <v>21</v>
      </c>
      <c r="D9" s="1">
        <f t="shared" si="5"/>
        <v>12</v>
      </c>
      <c r="E9" s="1">
        <f t="shared" si="105"/>
        <v>2026</v>
      </c>
      <c r="F9" s="3">
        <f t="shared" si="1"/>
        <v>46377</v>
      </c>
      <c r="G9" s="2">
        <f t="shared" si="106"/>
        <v>91</v>
      </c>
      <c r="H9" s="5">
        <v>4.7500000000000001E-2</v>
      </c>
      <c r="I9" s="5"/>
      <c r="J9" s="2">
        <f t="shared" si="107"/>
        <v>0</v>
      </c>
      <c r="K9" s="2">
        <f t="shared" si="108"/>
        <v>0</v>
      </c>
      <c r="L9" s="2">
        <f t="shared" si="109"/>
        <v>0</v>
      </c>
      <c r="M9" s="2">
        <f t="shared" si="110"/>
        <v>0</v>
      </c>
      <c r="N9" s="2">
        <f t="shared" si="13"/>
        <v>0</v>
      </c>
      <c r="P9" s="5">
        <v>0.05</v>
      </c>
      <c r="Q9" s="8"/>
      <c r="R9" s="2">
        <f t="shared" si="111"/>
        <v>0</v>
      </c>
      <c r="S9" s="2">
        <f>IF(MONTH($F9)=U$3,U8*P9*($G8+$G9)/365,0)+IF(MONTH($F9)=U$4,U8*P9*($G8+$G9)/365,0)</f>
        <v>0</v>
      </c>
      <c r="T9" s="2">
        <f t="shared" si="112"/>
        <v>0</v>
      </c>
      <c r="U9" s="2">
        <f>+U8-R9</f>
        <v>0</v>
      </c>
      <c r="V9" s="2">
        <f t="shared" si="18"/>
        <v>0</v>
      </c>
      <c r="W9" s="5"/>
      <c r="X9" s="5">
        <v>4.2500000000000003E-2</v>
      </c>
      <c r="Y9" s="8"/>
      <c r="Z9" s="2">
        <f t="shared" si="114"/>
        <v>0</v>
      </c>
      <c r="AA9" s="2">
        <f t="shared" si="115"/>
        <v>0</v>
      </c>
      <c r="AB9" s="2">
        <f t="shared" si="116"/>
        <v>0</v>
      </c>
      <c r="AC9" s="2">
        <f t="shared" si="117"/>
        <v>0</v>
      </c>
      <c r="AD9" s="2">
        <f t="shared" si="23"/>
        <v>0</v>
      </c>
      <c r="AF9" s="5">
        <v>4.4999999999999998E-2</v>
      </c>
      <c r="AG9" s="8"/>
      <c r="AH9" s="2">
        <f t="shared" si="118"/>
        <v>0</v>
      </c>
      <c r="AI9" s="2">
        <f t="shared" si="119"/>
        <v>0</v>
      </c>
      <c r="AJ9" s="2">
        <f t="shared" si="120"/>
        <v>0</v>
      </c>
      <c r="AK9" s="2">
        <f t="shared" si="121"/>
        <v>0</v>
      </c>
      <c r="AL9" s="2">
        <f t="shared" si="28"/>
        <v>0</v>
      </c>
      <c r="AM9" s="5"/>
      <c r="AN9" s="5">
        <v>4.4999999999999998E-2</v>
      </c>
      <c r="AO9" s="8"/>
      <c r="AP9" s="2">
        <f t="shared" si="122"/>
        <v>0</v>
      </c>
      <c r="AQ9" s="2">
        <f t="shared" si="123"/>
        <v>0</v>
      </c>
      <c r="AR9" s="2">
        <f t="shared" si="124"/>
        <v>0</v>
      </c>
      <c r="AS9" s="2">
        <f t="shared" si="125"/>
        <v>0</v>
      </c>
      <c r="AT9" s="2">
        <f t="shared" si="33"/>
        <v>0</v>
      </c>
      <c r="AU9" s="5"/>
      <c r="BL9" s="5">
        <v>4.4999999999999998E-2</v>
      </c>
      <c r="BM9" s="5"/>
      <c r="BN9" s="2">
        <f t="shared" si="126"/>
        <v>0</v>
      </c>
      <c r="BO9" s="2">
        <f t="shared" si="127"/>
        <v>0</v>
      </c>
      <c r="BP9" s="2">
        <f t="shared" ref="BP9:BP24" si="172">+BO9*(1-BN$4)</f>
        <v>0</v>
      </c>
      <c r="BQ9" s="2">
        <f t="shared" si="128"/>
        <v>0</v>
      </c>
      <c r="BR9" s="2">
        <f t="shared" si="38"/>
        <v>0</v>
      </c>
      <c r="BS9" s="76">
        <f t="shared" si="39"/>
        <v>0</v>
      </c>
      <c r="BT9" s="5">
        <v>0.05</v>
      </c>
      <c r="BU9" s="8"/>
      <c r="BV9" s="2">
        <f t="shared" si="129"/>
        <v>0</v>
      </c>
      <c r="BW9" s="2">
        <f>IF(MONTH($F9)=BY$3,BY8*BT9*($G8+$G9)/365,0)+IF(MONTH($F9)=BY$4,BY8*BT9*($G8+$G9)/365,0)</f>
        <v>0</v>
      </c>
      <c r="BX9" s="2">
        <f t="shared" si="131"/>
        <v>0</v>
      </c>
      <c r="BY9" s="2">
        <f t="shared" si="132"/>
        <v>0</v>
      </c>
      <c r="BZ9" s="2">
        <f t="shared" si="44"/>
        <v>0</v>
      </c>
      <c r="CB9" s="5">
        <v>4.4999999999999998E-2</v>
      </c>
      <c r="CC9" s="8"/>
      <c r="CD9" s="2">
        <f t="shared" si="133"/>
        <v>0</v>
      </c>
      <c r="CE9" s="2">
        <f t="shared" si="134"/>
        <v>0</v>
      </c>
      <c r="CF9" s="2">
        <f t="shared" si="135"/>
        <v>0</v>
      </c>
      <c r="CG9" s="2">
        <f t="shared" si="136"/>
        <v>0</v>
      </c>
      <c r="CH9" s="2">
        <f t="shared" si="49"/>
        <v>0</v>
      </c>
      <c r="CJ9" s="5">
        <v>4.2500000000000003E-2</v>
      </c>
      <c r="CK9" s="8"/>
      <c r="CL9" s="2">
        <f t="shared" si="137"/>
        <v>0</v>
      </c>
      <c r="CM9" s="2">
        <f t="shared" si="138"/>
        <v>0</v>
      </c>
      <c r="CN9" s="2">
        <f t="shared" si="139"/>
        <v>0</v>
      </c>
      <c r="CO9" s="2">
        <f t="shared" si="140"/>
        <v>0</v>
      </c>
      <c r="CP9" s="2">
        <f t="shared" si="54"/>
        <v>0</v>
      </c>
      <c r="CR9" s="5">
        <v>4.7500000000000001E-2</v>
      </c>
      <c r="CS9" s="5"/>
      <c r="CT9" s="2">
        <f t="shared" si="141"/>
        <v>0</v>
      </c>
      <c r="CU9" s="2">
        <f t="shared" si="142"/>
        <v>0</v>
      </c>
      <c r="CV9" s="2">
        <f t="shared" si="143"/>
        <v>0</v>
      </c>
      <c r="CW9" s="2">
        <f t="shared" si="144"/>
        <v>0</v>
      </c>
      <c r="CX9" s="2">
        <f t="shared" si="59"/>
        <v>0</v>
      </c>
      <c r="CZ9" s="34">
        <v>4.7500000000000001E-2</v>
      </c>
      <c r="DA9" s="5"/>
      <c r="DB9" s="2">
        <f t="shared" si="145"/>
        <v>0</v>
      </c>
      <c r="DC9" s="2">
        <f t="shared" si="146"/>
        <v>0</v>
      </c>
      <c r="DD9" s="2">
        <f t="shared" ref="DD9:DD25" si="173">+DC9*(1-DB$4)</f>
        <v>0</v>
      </c>
      <c r="DE9" s="2">
        <f t="shared" si="147"/>
        <v>0</v>
      </c>
      <c r="DF9" s="2">
        <f t="shared" si="64"/>
        <v>0</v>
      </c>
      <c r="DG9" s="2"/>
      <c r="DH9" s="5">
        <v>4.7500000000000001E-2</v>
      </c>
      <c r="DI9" s="5"/>
      <c r="DJ9" s="2">
        <f t="shared" si="148"/>
        <v>0</v>
      </c>
      <c r="DK9" s="2">
        <f t="shared" si="149"/>
        <v>0</v>
      </c>
      <c r="DL9" s="2">
        <f t="shared" si="150"/>
        <v>0</v>
      </c>
      <c r="DM9" s="2">
        <f t="shared" si="151"/>
        <v>0</v>
      </c>
      <c r="DN9" s="2">
        <f t="shared" si="69"/>
        <v>0</v>
      </c>
      <c r="DO9" s="2"/>
      <c r="DP9" s="5">
        <v>4.7500000000000001E-2</v>
      </c>
      <c r="DQ9" s="5"/>
      <c r="DR9" s="2">
        <f t="shared" si="152"/>
        <v>0</v>
      </c>
      <c r="DS9" s="2">
        <f t="shared" si="153"/>
        <v>0</v>
      </c>
      <c r="DT9" s="2">
        <f t="shared" si="154"/>
        <v>0</v>
      </c>
      <c r="DU9" s="2">
        <f t="shared" si="155"/>
        <v>0</v>
      </c>
      <c r="DV9" s="2">
        <f t="shared" si="74"/>
        <v>0</v>
      </c>
      <c r="DX9" s="5">
        <v>4.2500000000000003E-2</v>
      </c>
      <c r="DY9" s="5"/>
      <c r="DZ9" s="2">
        <f t="shared" si="156"/>
        <v>0</v>
      </c>
      <c r="EA9" s="2">
        <f t="shared" si="157"/>
        <v>0</v>
      </c>
      <c r="EB9" s="2">
        <f t="shared" si="158"/>
        <v>0</v>
      </c>
      <c r="EC9" s="2">
        <f t="shared" si="159"/>
        <v>0</v>
      </c>
      <c r="ED9" s="2">
        <f t="shared" si="79"/>
        <v>0</v>
      </c>
      <c r="EF9" s="34">
        <v>4.4999999999999998E-2</v>
      </c>
      <c r="EG9" s="5"/>
      <c r="EH9" s="2">
        <f t="shared" si="160"/>
        <v>0</v>
      </c>
      <c r="EI9" s="2">
        <f>IF(MONTH($F9)=EK$3,EK8*EF9*($G8+$G9)/365,0)+IF(MONTH($F9)=EK$4,EK8*EF9*($G8+$G9)/365,0)</f>
        <v>0</v>
      </c>
      <c r="EJ9" s="2">
        <f t="shared" si="161"/>
        <v>0</v>
      </c>
      <c r="EK9" s="2">
        <f>+EK8-EH9</f>
        <v>0</v>
      </c>
      <c r="EL9" s="2">
        <f>EH9+EJ9</f>
        <v>0</v>
      </c>
      <c r="EN9" s="5">
        <v>0.03</v>
      </c>
      <c r="EO9" s="5">
        <v>1</v>
      </c>
      <c r="EP9" s="2">
        <f t="shared" si="163"/>
        <v>0</v>
      </c>
      <c r="EQ9" s="2">
        <f>IF(MONTH($F9)=ES$3,ES8*EN9*($G8+$G9)/365,0)+IF(MONTH($F9)=ES$4,ES8*EN9*($G8+$G9)/365,0)</f>
        <v>0</v>
      </c>
      <c r="ER9" s="2">
        <f t="shared" si="164"/>
        <v>0</v>
      </c>
      <c r="ES9" s="2">
        <f>+ES8-EP9</f>
        <v>0</v>
      </c>
      <c r="ET9" s="2">
        <f>EP9+ER9</f>
        <v>0</v>
      </c>
      <c r="EV9" s="5">
        <v>0.03</v>
      </c>
      <c r="EW9" s="8"/>
      <c r="EX9" s="2">
        <f t="shared" si="166"/>
        <v>0</v>
      </c>
      <c r="EY9" s="2">
        <f>IF(MONTH($F9)=FA$3,FA8*EV9*($G8+$G9)/365,0)+IF(MONTH($F9)=FA$4,FA8*EV9*($G8+$G9)/365,0)</f>
        <v>0</v>
      </c>
      <c r="EZ9" s="2">
        <f t="shared" si="167"/>
        <v>0</v>
      </c>
      <c r="FA9" s="2">
        <f>+FA8-EX9</f>
        <v>0</v>
      </c>
      <c r="FB9" s="2">
        <f>EX9+EZ9</f>
        <v>0</v>
      </c>
      <c r="FD9" s="5">
        <v>4.4999999999999998E-2</v>
      </c>
      <c r="FE9" s="5"/>
      <c r="FF9" s="2">
        <f t="shared" si="169"/>
        <v>0</v>
      </c>
      <c r="FG9" s="2">
        <f t="shared" si="170"/>
        <v>0</v>
      </c>
      <c r="FH9" s="2">
        <f t="shared" ref="FH9:FH23" si="174">+FG9*(1-FF$4)</f>
        <v>0</v>
      </c>
      <c r="FI9" s="2">
        <f t="shared" si="171"/>
        <v>0</v>
      </c>
      <c r="FJ9" s="2">
        <f t="shared" si="99"/>
        <v>0</v>
      </c>
      <c r="FK9" s="76">
        <f t="shared" si="100"/>
        <v>0</v>
      </c>
      <c r="FM9" s="54">
        <f t="shared" si="101"/>
        <v>0</v>
      </c>
      <c r="FN9" s="55">
        <f t="shared" si="102"/>
        <v>0</v>
      </c>
      <c r="FO9" s="53"/>
      <c r="FP9" s="56" t="str">
        <f t="shared" si="103"/>
        <v/>
      </c>
    </row>
    <row r="10" spans="1:172" ht="15.5" x14ac:dyDescent="0.35">
      <c r="A10">
        <f t="shared" si="0"/>
        <v>7</v>
      </c>
      <c r="B10">
        <f t="shared" si="3"/>
        <v>12</v>
      </c>
      <c r="C10" s="1">
        <f t="shared" si="104"/>
        <v>22</v>
      </c>
      <c r="D10" s="1">
        <f t="shared" si="5"/>
        <v>3</v>
      </c>
      <c r="E10" s="1">
        <f t="shared" si="105"/>
        <v>2027</v>
      </c>
      <c r="F10" s="3">
        <f t="shared" si="1"/>
        <v>46468</v>
      </c>
      <c r="G10" s="2">
        <f t="shared" si="106"/>
        <v>91</v>
      </c>
      <c r="H10" s="5">
        <v>4.7500000000000001E-2</v>
      </c>
      <c r="I10" s="5"/>
      <c r="J10" s="2">
        <f t="shared" si="107"/>
        <v>0</v>
      </c>
      <c r="K10" s="2">
        <f t="shared" si="108"/>
        <v>0</v>
      </c>
      <c r="L10" s="2">
        <f t="shared" si="109"/>
        <v>0</v>
      </c>
      <c r="M10" s="2">
        <f t="shared" si="110"/>
        <v>0</v>
      </c>
      <c r="N10" s="2">
        <f t="shared" si="13"/>
        <v>0</v>
      </c>
      <c r="P10" s="5">
        <v>0.05</v>
      </c>
      <c r="Q10" s="8"/>
      <c r="R10" s="2">
        <f t="shared" si="111"/>
        <v>0</v>
      </c>
      <c r="S10" s="2">
        <f t="shared" ref="S10:S11" si="175">IF(MONTH($F10)=U$3,U9*P10*($G9+$G10)/365,0)+IF(MONTH($F10)=U$4,U9*P10*($G9+$G10)/365,0)</f>
        <v>0</v>
      </c>
      <c r="T10" s="2">
        <f t="shared" si="112"/>
        <v>0</v>
      </c>
      <c r="U10" s="2">
        <f>+U9-R10</f>
        <v>0</v>
      </c>
      <c r="V10" s="2">
        <f>R10+T10</f>
        <v>0</v>
      </c>
      <c r="W10" s="5"/>
      <c r="X10" s="5">
        <v>4.2500000000000003E-2</v>
      </c>
      <c r="Y10" s="8"/>
      <c r="Z10" s="2">
        <f t="shared" si="114"/>
        <v>0</v>
      </c>
      <c r="AA10" s="2">
        <f t="shared" si="115"/>
        <v>0</v>
      </c>
      <c r="AB10" s="2">
        <f t="shared" si="116"/>
        <v>0</v>
      </c>
      <c r="AC10" s="2">
        <f t="shared" si="117"/>
        <v>0</v>
      </c>
      <c r="AD10" s="2">
        <f t="shared" si="23"/>
        <v>0</v>
      </c>
      <c r="AF10" s="5">
        <v>4.4999999999999998E-2</v>
      </c>
      <c r="AG10" s="8"/>
      <c r="AH10" s="2">
        <f t="shared" si="118"/>
        <v>0</v>
      </c>
      <c r="AI10" s="2">
        <f t="shared" si="119"/>
        <v>0</v>
      </c>
      <c r="AJ10" s="2">
        <f t="shared" si="120"/>
        <v>0</v>
      </c>
      <c r="AK10" s="2">
        <f t="shared" si="121"/>
        <v>0</v>
      </c>
      <c r="AL10" s="2">
        <f t="shared" si="28"/>
        <v>0</v>
      </c>
      <c r="AM10" s="5"/>
      <c r="AN10" s="5">
        <v>4.4999999999999998E-2</v>
      </c>
      <c r="AO10" s="8"/>
      <c r="AP10" s="2">
        <f t="shared" si="122"/>
        <v>0</v>
      </c>
      <c r="AQ10" s="2">
        <f t="shared" si="123"/>
        <v>0</v>
      </c>
      <c r="AR10" s="2">
        <f t="shared" si="124"/>
        <v>0</v>
      </c>
      <c r="AS10" s="2">
        <f t="shared" si="125"/>
        <v>0</v>
      </c>
      <c r="AT10" s="2">
        <f t="shared" si="33"/>
        <v>0</v>
      </c>
      <c r="AU10" s="5"/>
      <c r="BL10" s="5">
        <v>4.4999999999999998E-2</v>
      </c>
      <c r="BM10" s="5"/>
      <c r="BN10" s="2">
        <f t="shared" si="126"/>
        <v>0</v>
      </c>
      <c r="BO10" s="2">
        <f t="shared" si="127"/>
        <v>0</v>
      </c>
      <c r="BP10" s="2">
        <f t="shared" si="172"/>
        <v>0</v>
      </c>
      <c r="BQ10" s="2">
        <f t="shared" si="128"/>
        <v>0</v>
      </c>
      <c r="BR10" s="2">
        <f t="shared" si="38"/>
        <v>0</v>
      </c>
      <c r="BS10" s="76">
        <f t="shared" si="39"/>
        <v>0</v>
      </c>
      <c r="BT10" s="5">
        <v>0.05</v>
      </c>
      <c r="BU10" s="8"/>
      <c r="BV10" s="2">
        <f t="shared" si="129"/>
        <v>0</v>
      </c>
      <c r="BW10" s="2">
        <f>IF(MONTH($F10)=BY$3,BY9*BT10*($G9+$G10)/365,0)+IF(MONTH($F10)=BY$4,BY9*BT10*($G9+$G10)/365,0)</f>
        <v>0</v>
      </c>
      <c r="BX10" s="2">
        <f t="shared" si="131"/>
        <v>0</v>
      </c>
      <c r="BY10" s="2">
        <f>+BY9-BV10</f>
        <v>0</v>
      </c>
      <c r="BZ10" s="2">
        <f>BV10+BX10</f>
        <v>0</v>
      </c>
      <c r="CB10" s="34">
        <v>4.4999999999999998E-2</v>
      </c>
      <c r="CC10" s="8"/>
      <c r="CD10" s="2">
        <f t="shared" si="133"/>
        <v>0</v>
      </c>
      <c r="CE10" s="2">
        <f t="shared" si="134"/>
        <v>0</v>
      </c>
      <c r="CF10" s="2">
        <f t="shared" si="135"/>
        <v>0</v>
      </c>
      <c r="CG10" s="2">
        <f>+CG9-CD10</f>
        <v>0</v>
      </c>
      <c r="CH10" s="2">
        <f>CD10+CF10</f>
        <v>0</v>
      </c>
      <c r="CJ10" s="5">
        <v>4.2500000000000003E-2</v>
      </c>
      <c r="CK10" s="8"/>
      <c r="CL10" s="2">
        <f t="shared" si="137"/>
        <v>0</v>
      </c>
      <c r="CM10" s="2">
        <f t="shared" si="138"/>
        <v>0</v>
      </c>
      <c r="CN10" s="2">
        <f t="shared" si="139"/>
        <v>0</v>
      </c>
      <c r="CO10" s="2">
        <f>+CO9-CL10</f>
        <v>0</v>
      </c>
      <c r="CP10" s="2">
        <f>CL10+CN10</f>
        <v>0</v>
      </c>
      <c r="CR10" s="5">
        <v>4.7500000000000001E-2</v>
      </c>
      <c r="CS10" s="5"/>
      <c r="CT10" s="2">
        <f t="shared" si="141"/>
        <v>0</v>
      </c>
      <c r="CU10" s="2">
        <f t="shared" si="142"/>
        <v>0</v>
      </c>
      <c r="CV10" s="2">
        <f t="shared" si="143"/>
        <v>0</v>
      </c>
      <c r="CW10" s="2">
        <f t="shared" si="144"/>
        <v>0</v>
      </c>
      <c r="CX10" s="2">
        <f t="shared" si="59"/>
        <v>0</v>
      </c>
      <c r="CZ10" s="5">
        <v>0.05</v>
      </c>
      <c r="DA10" s="5"/>
      <c r="DB10" s="2">
        <f t="shared" si="145"/>
        <v>0</v>
      </c>
      <c r="DC10" s="2">
        <f t="shared" si="146"/>
        <v>0</v>
      </c>
      <c r="DD10" s="2">
        <f t="shared" si="173"/>
        <v>0</v>
      </c>
      <c r="DE10" s="2">
        <f t="shared" si="147"/>
        <v>0</v>
      </c>
      <c r="DF10" s="2">
        <f t="shared" si="64"/>
        <v>0</v>
      </c>
      <c r="DH10" s="5">
        <v>4.7500000000000001E-2</v>
      </c>
      <c r="DI10" s="5"/>
      <c r="DJ10" s="2">
        <f t="shared" si="148"/>
        <v>0</v>
      </c>
      <c r="DK10" s="2">
        <f t="shared" si="149"/>
        <v>0</v>
      </c>
      <c r="DL10" s="2">
        <f t="shared" si="150"/>
        <v>0</v>
      </c>
      <c r="DM10" s="2">
        <f t="shared" si="151"/>
        <v>0</v>
      </c>
      <c r="DN10" s="2">
        <f t="shared" si="69"/>
        <v>0</v>
      </c>
      <c r="DO10" s="2"/>
      <c r="DP10" s="5">
        <v>4.7500000000000001E-2</v>
      </c>
      <c r="DQ10" s="5"/>
      <c r="DR10" s="2">
        <f t="shared" si="152"/>
        <v>0</v>
      </c>
      <c r="DS10" s="2">
        <f t="shared" si="153"/>
        <v>0</v>
      </c>
      <c r="DT10" s="2">
        <f t="shared" si="154"/>
        <v>0</v>
      </c>
      <c r="DU10" s="2">
        <f t="shared" si="155"/>
        <v>0</v>
      </c>
      <c r="DV10" s="2">
        <f t="shared" si="74"/>
        <v>0</v>
      </c>
      <c r="DX10" s="5">
        <v>4.2500000000000003E-2</v>
      </c>
      <c r="DY10" s="5"/>
      <c r="DZ10" s="2">
        <f t="shared" si="156"/>
        <v>0</v>
      </c>
      <c r="EA10" s="2">
        <f t="shared" si="157"/>
        <v>0</v>
      </c>
      <c r="EB10" s="2">
        <f t="shared" si="158"/>
        <v>0</v>
      </c>
      <c r="EC10" s="2">
        <f t="shared" si="159"/>
        <v>0</v>
      </c>
      <c r="ED10" s="2">
        <f t="shared" si="79"/>
        <v>0</v>
      </c>
      <c r="EF10" s="5">
        <v>0.05</v>
      </c>
      <c r="EG10" s="5"/>
      <c r="EH10" s="2">
        <f t="shared" si="160"/>
        <v>0</v>
      </c>
      <c r="EI10" s="2">
        <f t="shared" ref="EI10" si="176">IF(MONTH($F10)=EK$3,EK9*EF10*($G9+$G10)/365,0)+IF(MONTH($F10)=EK$4,EK9*EF10*($G9+$G10)/365,0)</f>
        <v>0</v>
      </c>
      <c r="EJ10" s="2">
        <f t="shared" si="161"/>
        <v>0</v>
      </c>
      <c r="EK10" s="2">
        <f>+EK9-EH10</f>
        <v>0</v>
      </c>
      <c r="EL10" s="2">
        <f>EH10+EJ10</f>
        <v>0</v>
      </c>
      <c r="EN10" s="5"/>
      <c r="EV10" s="5">
        <v>0.03</v>
      </c>
      <c r="EW10" s="8">
        <v>1</v>
      </c>
      <c r="EX10" s="2">
        <f t="shared" si="166"/>
        <v>0</v>
      </c>
      <c r="EY10" s="2">
        <f>IF(MONTH($F10)=FA$3,FA9*EV10*($G9+$G10)/365,0)+IF(MONTH($F10)=FA$4,FA9*EV10*($G9+$G10)/365,0)</f>
        <v>0</v>
      </c>
      <c r="EZ10" s="2">
        <f t="shared" si="167"/>
        <v>0</v>
      </c>
      <c r="FA10" s="2">
        <f>+FA9-EX10</f>
        <v>0</v>
      </c>
      <c r="FB10" s="2">
        <f>EX10+EZ10</f>
        <v>0</v>
      </c>
      <c r="FD10" s="5">
        <v>4.4999999999999998E-2</v>
      </c>
      <c r="FE10" s="5"/>
      <c r="FF10" s="2">
        <f t="shared" si="169"/>
        <v>0</v>
      </c>
      <c r="FG10" s="2">
        <f t="shared" si="170"/>
        <v>0</v>
      </c>
      <c r="FH10" s="2">
        <f t="shared" si="174"/>
        <v>0</v>
      </c>
      <c r="FI10" s="2">
        <f t="shared" si="171"/>
        <v>0</v>
      </c>
      <c r="FJ10" s="2">
        <f t="shared" si="99"/>
        <v>0</v>
      </c>
      <c r="FK10" s="76">
        <f t="shared" si="100"/>
        <v>0</v>
      </c>
      <c r="FM10" s="54">
        <f t="shared" si="101"/>
        <v>0</v>
      </c>
      <c r="FN10" s="55">
        <f t="shared" si="102"/>
        <v>0</v>
      </c>
      <c r="FO10" s="53"/>
      <c r="FP10" s="56" t="str">
        <f t="shared" si="103"/>
        <v/>
      </c>
    </row>
    <row r="11" spans="1:172" ht="15.5" x14ac:dyDescent="0.35">
      <c r="A11">
        <f t="shared" si="0"/>
        <v>1</v>
      </c>
      <c r="B11">
        <f t="shared" si="3"/>
        <v>15</v>
      </c>
      <c r="C11" s="1">
        <f t="shared" si="104"/>
        <v>21</v>
      </c>
      <c r="D11" s="1">
        <f t="shared" si="5"/>
        <v>6</v>
      </c>
      <c r="E11" s="1">
        <f t="shared" si="105"/>
        <v>2027</v>
      </c>
      <c r="F11" s="3">
        <f t="shared" si="1"/>
        <v>46559</v>
      </c>
      <c r="G11" s="2">
        <f t="shared" si="106"/>
        <v>91</v>
      </c>
      <c r="H11" s="5">
        <v>4.7500000000000001E-2</v>
      </c>
      <c r="I11" s="5"/>
      <c r="J11" s="2">
        <f t="shared" si="107"/>
        <v>0</v>
      </c>
      <c r="K11" s="2">
        <f t="shared" si="108"/>
        <v>0</v>
      </c>
      <c r="L11" s="2">
        <f t="shared" si="109"/>
        <v>0</v>
      </c>
      <c r="M11" s="2">
        <f t="shared" si="110"/>
        <v>0</v>
      </c>
      <c r="N11" s="2">
        <f t="shared" si="13"/>
        <v>0</v>
      </c>
      <c r="P11" s="34">
        <v>0.05</v>
      </c>
      <c r="Q11" s="5">
        <v>1</v>
      </c>
      <c r="R11" s="2">
        <f t="shared" si="111"/>
        <v>0</v>
      </c>
      <c r="S11" s="2">
        <f t="shared" si="175"/>
        <v>0</v>
      </c>
      <c r="T11" s="2">
        <f t="shared" si="112"/>
        <v>0</v>
      </c>
      <c r="U11" s="2">
        <f t="shared" ref="U11" si="177">+U10-R11</f>
        <v>0</v>
      </c>
      <c r="V11" s="2">
        <f>R11+T11</f>
        <v>0</v>
      </c>
      <c r="W11" s="5"/>
      <c r="X11" s="5">
        <v>4.2500000000000003E-2</v>
      </c>
      <c r="Y11" s="8"/>
      <c r="Z11" s="2">
        <f t="shared" si="114"/>
        <v>0</v>
      </c>
      <c r="AA11" s="2">
        <f t="shared" si="115"/>
        <v>0</v>
      </c>
      <c r="AB11" s="2">
        <f t="shared" si="116"/>
        <v>0</v>
      </c>
      <c r="AC11" s="2">
        <f t="shared" si="117"/>
        <v>0</v>
      </c>
      <c r="AD11" s="2">
        <f t="shared" si="23"/>
        <v>0</v>
      </c>
      <c r="AF11" s="5">
        <v>4.4999999999999998E-2</v>
      </c>
      <c r="AG11" s="8"/>
      <c r="AH11" s="2">
        <f t="shared" si="118"/>
        <v>0</v>
      </c>
      <c r="AI11" s="2">
        <f t="shared" si="119"/>
        <v>0</v>
      </c>
      <c r="AJ11" s="2">
        <f t="shared" si="120"/>
        <v>0</v>
      </c>
      <c r="AK11" s="2">
        <f t="shared" si="121"/>
        <v>0</v>
      </c>
      <c r="AL11" s="2">
        <f t="shared" si="28"/>
        <v>0</v>
      </c>
      <c r="AM11" s="5"/>
      <c r="AN11" s="5">
        <v>4.4999999999999998E-2</v>
      </c>
      <c r="AO11" s="8"/>
      <c r="AP11" s="2">
        <f t="shared" si="122"/>
        <v>0</v>
      </c>
      <c r="AQ11" s="2">
        <f t="shared" si="123"/>
        <v>0</v>
      </c>
      <c r="AR11" s="2">
        <f t="shared" si="124"/>
        <v>0</v>
      </c>
      <c r="AS11" s="2">
        <f t="shared" si="125"/>
        <v>0</v>
      </c>
      <c r="AT11" s="2">
        <f t="shared" si="33"/>
        <v>0</v>
      </c>
      <c r="AU11" s="5"/>
      <c r="BL11" s="5">
        <v>4.4999999999999998E-2</v>
      </c>
      <c r="BM11" s="5"/>
      <c r="BN11" s="2">
        <f t="shared" si="126"/>
        <v>0</v>
      </c>
      <c r="BO11" s="2">
        <f t="shared" si="127"/>
        <v>0</v>
      </c>
      <c r="BP11" s="2">
        <f t="shared" si="172"/>
        <v>0</v>
      </c>
      <c r="BQ11" s="2">
        <f t="shared" si="128"/>
        <v>0</v>
      </c>
      <c r="BR11" s="2">
        <f t="shared" si="38"/>
        <v>0</v>
      </c>
      <c r="BS11" s="76">
        <f t="shared" si="39"/>
        <v>0</v>
      </c>
      <c r="BT11" s="5">
        <v>0.05</v>
      </c>
      <c r="BU11" s="8"/>
      <c r="BV11" s="2">
        <f t="shared" si="129"/>
        <v>0</v>
      </c>
      <c r="BW11" s="2">
        <f>IF(MONTH($F11)=BY$3,BY10*BT11*($G10+$G11)/365,0)+IF(MONTH($F11)=BY$4,BY10*BT11*($G10+$G11)/365,0)</f>
        <v>0</v>
      </c>
      <c r="BX11" s="2">
        <f t="shared" si="131"/>
        <v>0</v>
      </c>
      <c r="BY11" s="2">
        <f>+BY10-BV11</f>
        <v>0</v>
      </c>
      <c r="BZ11" s="2">
        <f>BV11+BX11</f>
        <v>0</v>
      </c>
      <c r="CB11" s="5">
        <v>0.05</v>
      </c>
      <c r="CC11" s="8"/>
      <c r="CD11" s="2">
        <f t="shared" si="133"/>
        <v>0</v>
      </c>
      <c r="CE11" s="2">
        <f t="shared" si="134"/>
        <v>0</v>
      </c>
      <c r="CF11" s="2">
        <f t="shared" si="135"/>
        <v>0</v>
      </c>
      <c r="CG11" s="2">
        <f>+CG10-CD11</f>
        <v>0</v>
      </c>
      <c r="CH11" s="2">
        <f>CD11+CF11</f>
        <v>0</v>
      </c>
      <c r="CJ11" s="5">
        <v>4.2500000000000003E-2</v>
      </c>
      <c r="CK11" s="8"/>
      <c r="CL11" s="2">
        <f t="shared" si="137"/>
        <v>0</v>
      </c>
      <c r="CM11" s="2">
        <f t="shared" si="138"/>
        <v>0</v>
      </c>
      <c r="CN11" s="2">
        <f t="shared" si="139"/>
        <v>0</v>
      </c>
      <c r="CO11" s="2">
        <f>+CO10-CL11</f>
        <v>0</v>
      </c>
      <c r="CP11" s="2">
        <f>CL11+CN11</f>
        <v>0</v>
      </c>
      <c r="CR11" s="5">
        <v>4.7500000000000001E-2</v>
      </c>
      <c r="CS11" s="5"/>
      <c r="CT11" s="2">
        <f t="shared" si="141"/>
        <v>0</v>
      </c>
      <c r="CU11" s="2">
        <f t="shared" si="142"/>
        <v>0</v>
      </c>
      <c r="CV11" s="2">
        <f t="shared" si="143"/>
        <v>0</v>
      </c>
      <c r="CW11" s="2">
        <f t="shared" si="144"/>
        <v>0</v>
      </c>
      <c r="CX11" s="2">
        <f t="shared" si="59"/>
        <v>0</v>
      </c>
      <c r="CZ11" s="5">
        <v>0.05</v>
      </c>
      <c r="DA11" s="5"/>
      <c r="DB11" s="2">
        <f t="shared" si="145"/>
        <v>0</v>
      </c>
      <c r="DC11" s="2">
        <f t="shared" si="146"/>
        <v>0</v>
      </c>
      <c r="DD11" s="2">
        <f t="shared" si="173"/>
        <v>0</v>
      </c>
      <c r="DE11" s="2">
        <f t="shared" si="147"/>
        <v>0</v>
      </c>
      <c r="DF11" s="2">
        <f t="shared" si="64"/>
        <v>0</v>
      </c>
      <c r="DH11" s="5">
        <v>4.7500000000000001E-2</v>
      </c>
      <c r="DI11" s="5"/>
      <c r="DJ11" s="2">
        <f t="shared" si="148"/>
        <v>0</v>
      </c>
      <c r="DK11" s="2">
        <f t="shared" si="149"/>
        <v>0</v>
      </c>
      <c r="DL11" s="2">
        <f t="shared" si="150"/>
        <v>0</v>
      </c>
      <c r="DM11" s="2">
        <f t="shared" si="151"/>
        <v>0</v>
      </c>
      <c r="DN11" s="2">
        <f t="shared" si="69"/>
        <v>0</v>
      </c>
      <c r="DP11" s="5">
        <v>4.7500000000000001E-2</v>
      </c>
      <c r="DQ11" s="5"/>
      <c r="DR11" s="2">
        <f t="shared" si="152"/>
        <v>0</v>
      </c>
      <c r="DS11" s="2">
        <f t="shared" si="153"/>
        <v>0</v>
      </c>
      <c r="DT11" s="2">
        <f t="shared" si="154"/>
        <v>0</v>
      </c>
      <c r="DU11" s="2">
        <f t="shared" si="155"/>
        <v>0</v>
      </c>
      <c r="DV11" s="2">
        <f t="shared" si="74"/>
        <v>0</v>
      </c>
      <c r="DX11" s="5">
        <v>4.2500000000000003E-2</v>
      </c>
      <c r="DY11" s="5"/>
      <c r="DZ11" s="2">
        <f t="shared" si="156"/>
        <v>0</v>
      </c>
      <c r="EA11" s="2">
        <f t="shared" si="157"/>
        <v>0</v>
      </c>
      <c r="EB11" s="2">
        <f t="shared" si="158"/>
        <v>0</v>
      </c>
      <c r="EC11" s="2">
        <f t="shared" si="159"/>
        <v>0</v>
      </c>
      <c r="ED11" s="2">
        <f t="shared" si="79"/>
        <v>0</v>
      </c>
      <c r="EF11" s="5">
        <v>0.05</v>
      </c>
      <c r="EG11" s="5"/>
      <c r="EH11" s="2">
        <f t="shared" si="160"/>
        <v>0</v>
      </c>
      <c r="EI11" s="2">
        <f>IF(MONTH($F11)=EK$3,EK10*EF11*($G10+$G11)/365,0)+IF(MONTH($F11)=EK$4,EK10*EF11*($G10+$G11)/365,0)</f>
        <v>0</v>
      </c>
      <c r="EJ11" s="2">
        <f t="shared" si="161"/>
        <v>0</v>
      </c>
      <c r="EK11" s="2">
        <f t="shared" ref="EK11" si="178">+EK10-EH11</f>
        <v>0</v>
      </c>
      <c r="EL11" s="2">
        <f t="shared" ref="EL11" si="179">EH11+EJ11</f>
        <v>0</v>
      </c>
      <c r="EN11" s="5"/>
      <c r="FD11" s="5">
        <v>4.4999999999999998E-2</v>
      </c>
      <c r="FE11" s="5"/>
      <c r="FF11" s="2">
        <f t="shared" si="169"/>
        <v>0</v>
      </c>
      <c r="FG11" s="2">
        <f t="shared" si="170"/>
        <v>0</v>
      </c>
      <c r="FH11" s="2">
        <f t="shared" si="174"/>
        <v>0</v>
      </c>
      <c r="FI11" s="2">
        <f t="shared" si="171"/>
        <v>0</v>
      </c>
      <c r="FJ11" s="2">
        <f t="shared" si="99"/>
        <v>0</v>
      </c>
      <c r="FK11" s="76">
        <f t="shared" si="100"/>
        <v>0</v>
      </c>
      <c r="FM11" s="54">
        <f t="shared" si="101"/>
        <v>0</v>
      </c>
      <c r="FN11" s="55">
        <f t="shared" si="102"/>
        <v>0</v>
      </c>
      <c r="FO11" s="53"/>
      <c r="FP11" s="56" t="str">
        <f t="shared" si="103"/>
        <v/>
      </c>
    </row>
    <row r="12" spans="1:172" ht="15.5" x14ac:dyDescent="0.35">
      <c r="A12">
        <f t="shared" si="0"/>
        <v>2</v>
      </c>
      <c r="B12">
        <f t="shared" si="3"/>
        <v>18</v>
      </c>
      <c r="C12" s="1">
        <f t="shared" si="104"/>
        <v>20</v>
      </c>
      <c r="D12" s="1">
        <f t="shared" si="5"/>
        <v>9</v>
      </c>
      <c r="E12" s="1">
        <f t="shared" si="105"/>
        <v>2027</v>
      </c>
      <c r="F12" s="3">
        <f t="shared" si="1"/>
        <v>46650</v>
      </c>
      <c r="G12" s="2">
        <f t="shared" si="106"/>
        <v>91</v>
      </c>
      <c r="H12" s="5">
        <v>4.7500000000000001E-2</v>
      </c>
      <c r="I12" s="5"/>
      <c r="J12" s="2">
        <f t="shared" si="107"/>
        <v>0</v>
      </c>
      <c r="K12" s="2">
        <f t="shared" si="108"/>
        <v>0</v>
      </c>
      <c r="L12" s="2">
        <f t="shared" si="109"/>
        <v>0</v>
      </c>
      <c r="M12" s="2">
        <f t="shared" si="110"/>
        <v>0</v>
      </c>
      <c r="N12" s="2">
        <f t="shared" si="13"/>
        <v>0</v>
      </c>
      <c r="O12" s="5"/>
      <c r="P12"/>
      <c r="W12" s="5"/>
      <c r="X12" s="5">
        <v>4.2500000000000003E-2</v>
      </c>
      <c r="Y12" s="8"/>
      <c r="Z12" s="2">
        <f t="shared" si="114"/>
        <v>0</v>
      </c>
      <c r="AA12" s="2">
        <f t="shared" si="115"/>
        <v>0</v>
      </c>
      <c r="AB12" s="2">
        <f t="shared" si="116"/>
        <v>0</v>
      </c>
      <c r="AC12" s="2">
        <f t="shared" si="117"/>
        <v>0</v>
      </c>
      <c r="AD12" s="2">
        <f t="shared" si="23"/>
        <v>0</v>
      </c>
      <c r="AF12" s="5">
        <v>4.4999999999999998E-2</v>
      </c>
      <c r="AG12" s="8"/>
      <c r="AH12" s="2">
        <f t="shared" si="118"/>
        <v>0</v>
      </c>
      <c r="AI12" s="2">
        <f t="shared" si="119"/>
        <v>0</v>
      </c>
      <c r="AJ12" s="2">
        <f t="shared" si="120"/>
        <v>0</v>
      </c>
      <c r="AK12" s="2">
        <f t="shared" si="121"/>
        <v>0</v>
      </c>
      <c r="AL12" s="2">
        <f t="shared" si="28"/>
        <v>0</v>
      </c>
      <c r="AM12" s="5"/>
      <c r="AN12" s="5">
        <v>4.4999999999999998E-2</v>
      </c>
      <c r="AO12" s="8"/>
      <c r="AP12" s="2">
        <f t="shared" si="122"/>
        <v>0</v>
      </c>
      <c r="AQ12" s="2">
        <f t="shared" si="123"/>
        <v>0</v>
      </c>
      <c r="AR12" s="2">
        <f t="shared" si="124"/>
        <v>0</v>
      </c>
      <c r="AS12" s="2">
        <f t="shared" si="125"/>
        <v>0</v>
      </c>
      <c r="AT12" s="2">
        <f t="shared" si="33"/>
        <v>0</v>
      </c>
      <c r="AU12" s="5"/>
      <c r="BL12" s="34">
        <v>4.4999999999999998E-2</v>
      </c>
      <c r="BM12" s="5"/>
      <c r="BN12" s="2">
        <f t="shared" si="126"/>
        <v>0</v>
      </c>
      <c r="BO12" s="2">
        <f t="shared" si="127"/>
        <v>0</v>
      </c>
      <c r="BP12" s="2">
        <f t="shared" si="172"/>
        <v>0</v>
      </c>
      <c r="BQ12" s="2">
        <f t="shared" si="128"/>
        <v>0</v>
      </c>
      <c r="BR12" s="2">
        <f t="shared" si="38"/>
        <v>0</v>
      </c>
      <c r="BS12" s="76">
        <f t="shared" si="39"/>
        <v>0</v>
      </c>
      <c r="BT12" s="34">
        <v>0.05</v>
      </c>
      <c r="BU12" s="8">
        <v>1</v>
      </c>
      <c r="BV12" s="2">
        <f t="shared" si="129"/>
        <v>0</v>
      </c>
      <c r="BW12" s="2">
        <f>IF(MONTH($F12)=BY$3,BY11*BT12*($G11+$G12)/365,0)+IF(MONTH($F12)=BY$4,BY11*BT12*($G11+$G12)/365,0)</f>
        <v>0</v>
      </c>
      <c r="BX12" s="2">
        <f t="shared" si="131"/>
        <v>0</v>
      </c>
      <c r="BY12" s="2">
        <f>+BY11-BV12</f>
        <v>0</v>
      </c>
      <c r="BZ12" s="2">
        <f>BV12+BX12</f>
        <v>0</v>
      </c>
      <c r="CB12" s="5">
        <v>0.05</v>
      </c>
      <c r="CC12" s="8"/>
      <c r="CD12" s="2">
        <f t="shared" si="133"/>
        <v>0</v>
      </c>
      <c r="CE12" s="2">
        <f t="shared" si="134"/>
        <v>0</v>
      </c>
      <c r="CF12" s="2">
        <f t="shared" si="135"/>
        <v>0</v>
      </c>
      <c r="CG12" s="2">
        <f>+CG11-CD12</f>
        <v>0</v>
      </c>
      <c r="CH12" s="2">
        <f>CD12+CF12</f>
        <v>0</v>
      </c>
      <c r="CJ12" s="5">
        <v>4.2500000000000003E-2</v>
      </c>
      <c r="CK12" s="8"/>
      <c r="CL12" s="2">
        <f t="shared" ref="CL12:CL23" si="180">IF(CM12&lt;&gt;0,CK12*CO11,0)</f>
        <v>0</v>
      </c>
      <c r="CM12" s="2">
        <f t="shared" ref="CM12:CM23" si="181">IF(MONTH($F12)=CO$3,CO11*CJ12*($G11+$G12)/365,0)+IF(MONTH($F12)=CO$4,CO11*CJ12*($G11+$G12)/365,0)</f>
        <v>0</v>
      </c>
      <c r="CN12" s="2">
        <f t="shared" ref="CN12:CN23" si="182">+CM12*(1-CL$4)</f>
        <v>0</v>
      </c>
      <c r="CO12" s="2">
        <f t="shared" ref="CO12:CO23" si="183">+CO11-CL12</f>
        <v>0</v>
      </c>
      <c r="CP12" s="2">
        <f t="shared" ref="CP12:CP23" si="184">CL12+CN12</f>
        <v>0</v>
      </c>
      <c r="CR12" s="5">
        <v>4.7500000000000001E-2</v>
      </c>
      <c r="CS12" s="5"/>
      <c r="CT12" s="2">
        <f t="shared" si="141"/>
        <v>0</v>
      </c>
      <c r="CU12" s="2">
        <f t="shared" si="142"/>
        <v>0</v>
      </c>
      <c r="CV12" s="2">
        <f t="shared" si="143"/>
        <v>0</v>
      </c>
      <c r="CW12" s="2">
        <f t="shared" si="144"/>
        <v>0</v>
      </c>
      <c r="CX12" s="2">
        <f t="shared" si="59"/>
        <v>0</v>
      </c>
      <c r="CZ12" s="5">
        <v>0.05</v>
      </c>
      <c r="DA12" s="5"/>
      <c r="DB12" s="2">
        <f t="shared" si="145"/>
        <v>0</v>
      </c>
      <c r="DC12" s="2">
        <f t="shared" si="146"/>
        <v>0</v>
      </c>
      <c r="DD12" s="2">
        <f t="shared" si="173"/>
        <v>0</v>
      </c>
      <c r="DE12" s="2">
        <f t="shared" si="147"/>
        <v>0</v>
      </c>
      <c r="DF12" s="2">
        <f t="shared" si="64"/>
        <v>0</v>
      </c>
      <c r="DH12" s="5">
        <v>4.7500000000000001E-2</v>
      </c>
      <c r="DI12" s="5"/>
      <c r="DJ12" s="2">
        <f t="shared" si="148"/>
        <v>0</v>
      </c>
      <c r="DK12" s="2">
        <f t="shared" si="149"/>
        <v>0</v>
      </c>
      <c r="DL12" s="2">
        <f t="shared" si="150"/>
        <v>0</v>
      </c>
      <c r="DM12" s="2">
        <f t="shared" si="151"/>
        <v>0</v>
      </c>
      <c r="DN12" s="2">
        <f t="shared" si="69"/>
        <v>0</v>
      </c>
      <c r="DP12" s="5">
        <v>4.7500000000000001E-2</v>
      </c>
      <c r="DQ12" s="5"/>
      <c r="DR12" s="2">
        <f t="shared" si="152"/>
        <v>0</v>
      </c>
      <c r="DS12" s="2">
        <f t="shared" si="153"/>
        <v>0</v>
      </c>
      <c r="DT12" s="2">
        <f t="shared" si="154"/>
        <v>0</v>
      </c>
      <c r="DU12" s="2">
        <f t="shared" si="155"/>
        <v>0</v>
      </c>
      <c r="DV12" s="2">
        <f t="shared" si="74"/>
        <v>0</v>
      </c>
      <c r="DX12" s="5">
        <v>4.2500000000000003E-2</v>
      </c>
      <c r="DY12" s="5"/>
      <c r="DZ12" s="2">
        <f t="shared" si="156"/>
        <v>0</v>
      </c>
      <c r="EA12" s="2">
        <f t="shared" si="157"/>
        <v>0</v>
      </c>
      <c r="EB12" s="2">
        <f t="shared" si="158"/>
        <v>0</v>
      </c>
      <c r="EC12" s="2">
        <f t="shared" si="159"/>
        <v>0</v>
      </c>
      <c r="ED12" s="2">
        <f t="shared" si="79"/>
        <v>0</v>
      </c>
      <c r="EF12" s="5">
        <v>0.05</v>
      </c>
      <c r="EG12" s="8"/>
      <c r="EH12" s="2">
        <f t="shared" si="160"/>
        <v>0</v>
      </c>
      <c r="EI12" s="2">
        <f>IF(MONTH($F12)=EK$3,EK11*EF12*($G11+$G12)/365,0)+IF(MONTH($F12)=EK$4,EK11*EF12*($G11+$G12)/365,0)</f>
        <v>0</v>
      </c>
      <c r="EJ12" s="2">
        <f t="shared" si="161"/>
        <v>0</v>
      </c>
      <c r="EK12" s="2">
        <f>+EK11-EH12</f>
        <v>0</v>
      </c>
      <c r="EL12" s="2">
        <f>EH12+EJ12</f>
        <v>0</v>
      </c>
      <c r="EN12" s="5"/>
      <c r="FD12" s="34">
        <v>0.05</v>
      </c>
      <c r="FE12" s="5"/>
      <c r="FF12" s="2">
        <f t="shared" si="169"/>
        <v>0</v>
      </c>
      <c r="FG12" s="2">
        <f t="shared" si="170"/>
        <v>0</v>
      </c>
      <c r="FH12" s="2">
        <f t="shared" si="174"/>
        <v>0</v>
      </c>
      <c r="FI12" s="2">
        <f t="shared" si="171"/>
        <v>0</v>
      </c>
      <c r="FJ12" s="2">
        <f t="shared" si="99"/>
        <v>0</v>
      </c>
      <c r="FK12" s="76">
        <f t="shared" si="100"/>
        <v>0</v>
      </c>
      <c r="FM12" s="54">
        <f t="shared" si="101"/>
        <v>0</v>
      </c>
      <c r="FN12" s="55">
        <f t="shared" si="102"/>
        <v>0</v>
      </c>
      <c r="FO12" s="53"/>
      <c r="FP12" s="56" t="str">
        <f t="shared" si="103"/>
        <v/>
      </c>
    </row>
    <row r="13" spans="1:172" ht="15.5" x14ac:dyDescent="0.35">
      <c r="A13">
        <f t="shared" si="0"/>
        <v>2</v>
      </c>
      <c r="B13">
        <f t="shared" si="3"/>
        <v>21</v>
      </c>
      <c r="C13" s="1">
        <f t="shared" si="104"/>
        <v>20</v>
      </c>
      <c r="D13" s="1">
        <f t="shared" si="5"/>
        <v>12</v>
      </c>
      <c r="E13" s="1">
        <f t="shared" si="105"/>
        <v>2027</v>
      </c>
      <c r="F13" s="3">
        <f t="shared" si="1"/>
        <v>46741</v>
      </c>
      <c r="G13" s="2">
        <f t="shared" si="106"/>
        <v>91</v>
      </c>
      <c r="H13" s="5">
        <v>4.7500000000000001E-2</v>
      </c>
      <c r="I13" s="5"/>
      <c r="J13" s="2">
        <f t="shared" si="107"/>
        <v>0</v>
      </c>
      <c r="K13" s="2">
        <f t="shared" si="108"/>
        <v>0</v>
      </c>
      <c r="L13" s="2">
        <f t="shared" si="109"/>
        <v>0</v>
      </c>
      <c r="M13" s="2">
        <f t="shared" si="110"/>
        <v>0</v>
      </c>
      <c r="N13" s="2">
        <f t="shared" si="13"/>
        <v>0</v>
      </c>
      <c r="P13"/>
      <c r="W13" s="5"/>
      <c r="X13" s="5">
        <v>4.2500000000000003E-2</v>
      </c>
      <c r="Y13" s="8"/>
      <c r="Z13" s="2">
        <f t="shared" si="114"/>
        <v>0</v>
      </c>
      <c r="AA13" s="2">
        <f t="shared" si="115"/>
        <v>0</v>
      </c>
      <c r="AB13" s="2">
        <f t="shared" si="116"/>
        <v>0</v>
      </c>
      <c r="AC13" s="2">
        <f t="shared" si="117"/>
        <v>0</v>
      </c>
      <c r="AD13" s="2">
        <f t="shared" si="23"/>
        <v>0</v>
      </c>
      <c r="AF13" s="5">
        <v>4.4999999999999998E-2</v>
      </c>
      <c r="AG13" s="8"/>
      <c r="AH13" s="2">
        <f t="shared" si="118"/>
        <v>0</v>
      </c>
      <c r="AI13" s="2">
        <f t="shared" si="119"/>
        <v>0</v>
      </c>
      <c r="AJ13" s="2">
        <f t="shared" si="120"/>
        <v>0</v>
      </c>
      <c r="AK13" s="2">
        <f t="shared" si="121"/>
        <v>0</v>
      </c>
      <c r="AL13" s="2">
        <f t="shared" si="28"/>
        <v>0</v>
      </c>
      <c r="AM13" s="5"/>
      <c r="AN13" s="5">
        <v>4.4999999999999998E-2</v>
      </c>
      <c r="AO13" s="8"/>
      <c r="AP13" s="2">
        <f t="shared" si="122"/>
        <v>0</v>
      </c>
      <c r="AQ13" s="2">
        <f t="shared" si="123"/>
        <v>0</v>
      </c>
      <c r="AR13" s="2">
        <f t="shared" si="124"/>
        <v>0</v>
      </c>
      <c r="AS13" s="2">
        <f t="shared" si="125"/>
        <v>0</v>
      </c>
      <c r="AT13" s="2">
        <f t="shared" si="33"/>
        <v>0</v>
      </c>
      <c r="AU13" s="5"/>
      <c r="BL13" s="5">
        <v>0.05</v>
      </c>
      <c r="BM13" s="5"/>
      <c r="BN13" s="2">
        <f t="shared" si="126"/>
        <v>0</v>
      </c>
      <c r="BO13" s="2">
        <f t="shared" si="127"/>
        <v>0</v>
      </c>
      <c r="BP13" s="2">
        <f t="shared" si="172"/>
        <v>0</v>
      </c>
      <c r="BQ13" s="2">
        <f t="shared" si="128"/>
        <v>0</v>
      </c>
      <c r="BR13" s="2">
        <f t="shared" si="38"/>
        <v>0</v>
      </c>
      <c r="BS13" s="76">
        <f t="shared" si="39"/>
        <v>0</v>
      </c>
      <c r="CB13" s="5">
        <v>0.05</v>
      </c>
      <c r="CC13" s="8"/>
      <c r="CD13" s="2">
        <f t="shared" si="133"/>
        <v>0</v>
      </c>
      <c r="CE13" s="2">
        <f t="shared" si="134"/>
        <v>0</v>
      </c>
      <c r="CF13" s="2">
        <f t="shared" si="135"/>
        <v>0</v>
      </c>
      <c r="CG13" s="2">
        <f>+CG12-CD13</f>
        <v>0</v>
      </c>
      <c r="CH13" s="2">
        <f>CD13+CF13</f>
        <v>0</v>
      </c>
      <c r="CJ13" s="5">
        <v>4.2500000000000003E-2</v>
      </c>
      <c r="CK13" s="8"/>
      <c r="CL13" s="2">
        <f t="shared" si="180"/>
        <v>0</v>
      </c>
      <c r="CM13" s="2">
        <f t="shared" si="181"/>
        <v>0</v>
      </c>
      <c r="CN13" s="2">
        <f t="shared" si="182"/>
        <v>0</v>
      </c>
      <c r="CO13" s="2">
        <f t="shared" si="183"/>
        <v>0</v>
      </c>
      <c r="CP13" s="2">
        <f t="shared" si="184"/>
        <v>0</v>
      </c>
      <c r="CR13" s="5">
        <v>4.7500000000000001E-2</v>
      </c>
      <c r="CS13" s="5"/>
      <c r="CT13" s="2">
        <f t="shared" si="141"/>
        <v>0</v>
      </c>
      <c r="CU13" s="2">
        <f t="shared" si="142"/>
        <v>0</v>
      </c>
      <c r="CV13" s="2">
        <f t="shared" si="143"/>
        <v>0</v>
      </c>
      <c r="CW13" s="2">
        <f t="shared" si="144"/>
        <v>0</v>
      </c>
      <c r="CX13" s="2">
        <f t="shared" si="59"/>
        <v>0</v>
      </c>
      <c r="CZ13" s="34">
        <v>0.05</v>
      </c>
      <c r="DA13" s="5"/>
      <c r="DB13" s="2">
        <f t="shared" si="145"/>
        <v>0</v>
      </c>
      <c r="DC13" s="2">
        <f t="shared" si="146"/>
        <v>0</v>
      </c>
      <c r="DD13" s="2">
        <f t="shared" si="173"/>
        <v>0</v>
      </c>
      <c r="DE13" s="2">
        <f t="shared" si="147"/>
        <v>0</v>
      </c>
      <c r="DF13" s="2">
        <f t="shared" si="64"/>
        <v>0</v>
      </c>
      <c r="DH13" s="5">
        <v>4.7500000000000001E-2</v>
      </c>
      <c r="DI13" s="5"/>
      <c r="DJ13" s="2">
        <f t="shared" si="148"/>
        <v>0</v>
      </c>
      <c r="DK13" s="2">
        <f t="shared" si="149"/>
        <v>0</v>
      </c>
      <c r="DL13" s="2">
        <f t="shared" si="150"/>
        <v>0</v>
      </c>
      <c r="DM13" s="2">
        <f t="shared" si="151"/>
        <v>0</v>
      </c>
      <c r="DN13" s="2">
        <f t="shared" si="69"/>
        <v>0</v>
      </c>
      <c r="DP13" s="5">
        <v>4.7500000000000001E-2</v>
      </c>
      <c r="DQ13" s="5"/>
      <c r="DR13" s="2">
        <f t="shared" si="152"/>
        <v>0</v>
      </c>
      <c r="DS13" s="2">
        <f t="shared" si="153"/>
        <v>0</v>
      </c>
      <c r="DT13" s="2">
        <f t="shared" si="154"/>
        <v>0</v>
      </c>
      <c r="DU13" s="2">
        <f t="shared" si="155"/>
        <v>0</v>
      </c>
      <c r="DV13" s="2">
        <f t="shared" si="74"/>
        <v>0</v>
      </c>
      <c r="DX13" s="5">
        <v>4.2500000000000003E-2</v>
      </c>
      <c r="DY13" s="5"/>
      <c r="DZ13" s="2">
        <f t="shared" si="156"/>
        <v>0</v>
      </c>
      <c r="EA13" s="2">
        <f t="shared" si="157"/>
        <v>0</v>
      </c>
      <c r="EB13" s="2">
        <f t="shared" si="158"/>
        <v>0</v>
      </c>
      <c r="EC13" s="2">
        <f t="shared" si="159"/>
        <v>0</v>
      </c>
      <c r="ED13" s="2">
        <f t="shared" si="79"/>
        <v>0</v>
      </c>
      <c r="EF13" s="5">
        <v>0.05</v>
      </c>
      <c r="EG13" s="5">
        <v>1</v>
      </c>
      <c r="EH13" s="2">
        <f t="shared" si="160"/>
        <v>0</v>
      </c>
      <c r="EI13" s="2">
        <f>IF(MONTH($F13)=EK$3,EK12*EF13*($G12+$G13)/365,0)+IF(MONTH($F13)=EK$4,EK12*EF13*($G12+$G13)/365,0)</f>
        <v>0</v>
      </c>
      <c r="EJ13" s="2">
        <f t="shared" si="161"/>
        <v>0</v>
      </c>
      <c r="EK13" s="2">
        <f>+EK12-EH13</f>
        <v>0</v>
      </c>
      <c r="EL13" s="2">
        <f>EH13+EJ13</f>
        <v>0</v>
      </c>
      <c r="EN13" s="5"/>
      <c r="FD13" s="5">
        <v>0.05</v>
      </c>
      <c r="FE13" s="5"/>
      <c r="FF13" s="2">
        <f t="shared" si="169"/>
        <v>0</v>
      </c>
      <c r="FG13" s="2">
        <f t="shared" si="170"/>
        <v>0</v>
      </c>
      <c r="FH13" s="2">
        <f t="shared" si="174"/>
        <v>0</v>
      </c>
      <c r="FI13" s="2">
        <f t="shared" si="171"/>
        <v>0</v>
      </c>
      <c r="FJ13" s="2">
        <f t="shared" si="99"/>
        <v>0</v>
      </c>
      <c r="FK13" s="76">
        <f t="shared" si="100"/>
        <v>0</v>
      </c>
      <c r="FM13" s="54">
        <f t="shared" si="101"/>
        <v>0</v>
      </c>
      <c r="FN13" s="55">
        <f t="shared" si="102"/>
        <v>0</v>
      </c>
      <c r="FO13" s="53"/>
      <c r="FP13" s="56" t="str">
        <f t="shared" si="103"/>
        <v/>
      </c>
    </row>
    <row r="14" spans="1:172" ht="15.5" x14ac:dyDescent="0.35">
      <c r="A14">
        <f t="shared" si="0"/>
        <v>2</v>
      </c>
      <c r="B14">
        <f t="shared" si="3"/>
        <v>24</v>
      </c>
      <c r="C14" s="1">
        <f t="shared" si="104"/>
        <v>20</v>
      </c>
      <c r="D14" s="1">
        <f t="shared" si="5"/>
        <v>3</v>
      </c>
      <c r="E14" s="1">
        <f t="shared" si="105"/>
        <v>2028</v>
      </c>
      <c r="F14" s="3">
        <f t="shared" si="1"/>
        <v>46832</v>
      </c>
      <c r="G14" s="2">
        <f t="shared" si="106"/>
        <v>91</v>
      </c>
      <c r="H14" s="5">
        <v>4.7500000000000001E-2</v>
      </c>
      <c r="I14" s="5"/>
      <c r="J14" s="2">
        <f t="shared" si="107"/>
        <v>0</v>
      </c>
      <c r="K14" s="2">
        <f t="shared" si="108"/>
        <v>0</v>
      </c>
      <c r="L14" s="2">
        <f t="shared" si="109"/>
        <v>0</v>
      </c>
      <c r="M14" s="2">
        <f t="shared" si="110"/>
        <v>0</v>
      </c>
      <c r="N14" s="2">
        <f t="shared" si="13"/>
        <v>0</v>
      </c>
      <c r="P14"/>
      <c r="W14" s="5"/>
      <c r="X14" s="5">
        <v>4.2500000000000003E-2</v>
      </c>
      <c r="Y14" s="8"/>
      <c r="Z14" s="2">
        <f t="shared" si="114"/>
        <v>0</v>
      </c>
      <c r="AA14" s="2">
        <f t="shared" si="115"/>
        <v>0</v>
      </c>
      <c r="AB14" s="2">
        <f t="shared" si="116"/>
        <v>0</v>
      </c>
      <c r="AC14" s="2">
        <f t="shared" si="117"/>
        <v>0</v>
      </c>
      <c r="AD14" s="2">
        <f t="shared" si="23"/>
        <v>0</v>
      </c>
      <c r="AF14" s="34">
        <v>4.4999999999999998E-2</v>
      </c>
      <c r="AG14" s="8"/>
      <c r="AH14" s="2">
        <f t="shared" si="118"/>
        <v>0</v>
      </c>
      <c r="AI14" s="2">
        <f t="shared" si="119"/>
        <v>0</v>
      </c>
      <c r="AJ14" s="2">
        <f t="shared" si="120"/>
        <v>0</v>
      </c>
      <c r="AK14" s="2">
        <f t="shared" si="121"/>
        <v>0</v>
      </c>
      <c r="AL14" s="2">
        <f t="shared" si="28"/>
        <v>0</v>
      </c>
      <c r="AM14" s="5"/>
      <c r="AN14" s="5">
        <v>4.4999999999999998E-2</v>
      </c>
      <c r="AO14" s="8"/>
      <c r="AP14" s="2">
        <f t="shared" si="122"/>
        <v>0</v>
      </c>
      <c r="AQ14" s="2">
        <f t="shared" si="123"/>
        <v>0</v>
      </c>
      <c r="AR14" s="2">
        <f t="shared" si="124"/>
        <v>0</v>
      </c>
      <c r="AS14" s="2">
        <f t="shared" si="125"/>
        <v>0</v>
      </c>
      <c r="AT14" s="2">
        <f t="shared" si="33"/>
        <v>0</v>
      </c>
      <c r="AU14" s="5"/>
      <c r="BL14" s="5">
        <v>0.05</v>
      </c>
      <c r="BM14" s="5"/>
      <c r="BN14" s="2">
        <f t="shared" si="126"/>
        <v>0</v>
      </c>
      <c r="BO14" s="2">
        <f t="shared" si="127"/>
        <v>0</v>
      </c>
      <c r="BP14" s="2">
        <f t="shared" si="172"/>
        <v>0</v>
      </c>
      <c r="BQ14" s="2">
        <f t="shared" si="128"/>
        <v>0</v>
      </c>
      <c r="BR14" s="2">
        <f t="shared" si="38"/>
        <v>0</v>
      </c>
      <c r="BS14" s="76">
        <f t="shared" si="39"/>
        <v>0</v>
      </c>
      <c r="CB14" s="34">
        <v>0.05</v>
      </c>
      <c r="CC14" s="8">
        <v>1</v>
      </c>
      <c r="CD14" s="2">
        <f t="shared" si="133"/>
        <v>0</v>
      </c>
      <c r="CE14" s="2">
        <f t="shared" si="134"/>
        <v>0</v>
      </c>
      <c r="CF14" s="2">
        <f t="shared" si="135"/>
        <v>0</v>
      </c>
      <c r="CG14" s="2">
        <f>+CG13-CD14</f>
        <v>0</v>
      </c>
      <c r="CH14" s="2">
        <f>CD14+CF14</f>
        <v>0</v>
      </c>
      <c r="CJ14" s="5">
        <v>4.2500000000000003E-2</v>
      </c>
      <c r="CK14" s="8"/>
      <c r="CL14" s="2">
        <f t="shared" si="180"/>
        <v>0</v>
      </c>
      <c r="CM14" s="2">
        <f t="shared" si="181"/>
        <v>0</v>
      </c>
      <c r="CN14" s="2">
        <f t="shared" si="182"/>
        <v>0</v>
      </c>
      <c r="CO14" s="2">
        <f t="shared" si="183"/>
        <v>0</v>
      </c>
      <c r="CP14" s="2">
        <f t="shared" si="184"/>
        <v>0</v>
      </c>
      <c r="CR14" s="5">
        <v>4.7500000000000001E-2</v>
      </c>
      <c r="CS14" s="5"/>
      <c r="CT14" s="2">
        <f t="shared" si="141"/>
        <v>0</v>
      </c>
      <c r="CU14" s="2">
        <f t="shared" si="142"/>
        <v>0</v>
      </c>
      <c r="CV14" s="2">
        <f t="shared" si="143"/>
        <v>0</v>
      </c>
      <c r="CW14" s="2">
        <f t="shared" si="144"/>
        <v>0</v>
      </c>
      <c r="CX14" s="2">
        <f t="shared" si="59"/>
        <v>0</v>
      </c>
      <c r="CZ14" s="5">
        <v>5.2499999999999998E-2</v>
      </c>
      <c r="DA14" s="5"/>
      <c r="DB14" s="2">
        <f t="shared" si="145"/>
        <v>0</v>
      </c>
      <c r="DC14" s="2">
        <f t="shared" si="146"/>
        <v>0</v>
      </c>
      <c r="DD14" s="2">
        <f t="shared" si="173"/>
        <v>0</v>
      </c>
      <c r="DE14" s="2">
        <f t="shared" si="147"/>
        <v>0</v>
      </c>
      <c r="DF14" s="2">
        <f t="shared" si="64"/>
        <v>0</v>
      </c>
      <c r="DH14" s="5">
        <v>4.7500000000000001E-2</v>
      </c>
      <c r="DI14" s="5"/>
      <c r="DJ14" s="2">
        <f t="shared" si="148"/>
        <v>0</v>
      </c>
      <c r="DK14" s="2">
        <f t="shared" si="149"/>
        <v>0</v>
      </c>
      <c r="DL14" s="2">
        <f t="shared" si="150"/>
        <v>0</v>
      </c>
      <c r="DM14" s="2">
        <f t="shared" si="151"/>
        <v>0</v>
      </c>
      <c r="DN14" s="2">
        <f t="shared" si="69"/>
        <v>0</v>
      </c>
      <c r="DP14" s="5">
        <v>4.7500000000000001E-2</v>
      </c>
      <c r="DQ14" s="5"/>
      <c r="DR14" s="2">
        <f t="shared" si="152"/>
        <v>0</v>
      </c>
      <c r="DS14" s="2">
        <f t="shared" si="153"/>
        <v>0</v>
      </c>
      <c r="DT14" s="2">
        <f t="shared" si="154"/>
        <v>0</v>
      </c>
      <c r="DU14" s="2">
        <f t="shared" si="155"/>
        <v>0</v>
      </c>
      <c r="DV14" s="2">
        <f t="shared" si="74"/>
        <v>0</v>
      </c>
      <c r="DX14" s="5">
        <v>4.2500000000000003E-2</v>
      </c>
      <c r="DY14" s="5"/>
      <c r="DZ14" s="2">
        <f t="shared" si="156"/>
        <v>0</v>
      </c>
      <c r="EA14" s="2">
        <f t="shared" si="157"/>
        <v>0</v>
      </c>
      <c r="EB14" s="2">
        <f t="shared" si="158"/>
        <v>0</v>
      </c>
      <c r="EC14" s="2">
        <f t="shared" si="159"/>
        <v>0</v>
      </c>
      <c r="ED14" s="2">
        <f t="shared" si="79"/>
        <v>0</v>
      </c>
      <c r="EN14" s="5"/>
      <c r="FD14" s="5">
        <v>0.05</v>
      </c>
      <c r="FE14" s="5"/>
      <c r="FF14" s="2">
        <f t="shared" si="169"/>
        <v>0</v>
      </c>
      <c r="FG14" s="2">
        <f t="shared" si="170"/>
        <v>0</v>
      </c>
      <c r="FH14" s="2">
        <f t="shared" si="174"/>
        <v>0</v>
      </c>
      <c r="FI14" s="2">
        <f t="shared" si="171"/>
        <v>0</v>
      </c>
      <c r="FJ14" s="2">
        <f t="shared" si="99"/>
        <v>0</v>
      </c>
      <c r="FK14" s="76">
        <f t="shared" si="100"/>
        <v>0</v>
      </c>
      <c r="FM14" s="54">
        <f t="shared" si="101"/>
        <v>0</v>
      </c>
      <c r="FN14" s="55">
        <f t="shared" si="102"/>
        <v>0</v>
      </c>
      <c r="FO14" s="53"/>
      <c r="FP14" s="56" t="str">
        <f t="shared" si="103"/>
        <v/>
      </c>
    </row>
    <row r="15" spans="1:172" ht="15.5" x14ac:dyDescent="0.35">
      <c r="A15">
        <f t="shared" si="0"/>
        <v>3</v>
      </c>
      <c r="B15">
        <f t="shared" si="3"/>
        <v>27</v>
      </c>
      <c r="C15" s="1">
        <f t="shared" si="104"/>
        <v>20</v>
      </c>
      <c r="D15" s="1">
        <f t="shared" si="5"/>
        <v>6</v>
      </c>
      <c r="E15" s="1">
        <f t="shared" si="105"/>
        <v>2028</v>
      </c>
      <c r="F15" s="3">
        <f t="shared" si="1"/>
        <v>46924</v>
      </c>
      <c r="G15" s="2">
        <f t="shared" si="106"/>
        <v>92</v>
      </c>
      <c r="H15" s="5">
        <v>4.7500000000000001E-2</v>
      </c>
      <c r="I15" s="5"/>
      <c r="J15" s="2">
        <f t="shared" si="107"/>
        <v>0</v>
      </c>
      <c r="K15" s="2">
        <f t="shared" si="108"/>
        <v>0</v>
      </c>
      <c r="L15" s="2">
        <f t="shared" si="109"/>
        <v>0</v>
      </c>
      <c r="M15" s="2">
        <f t="shared" si="110"/>
        <v>0</v>
      </c>
      <c r="N15" s="2">
        <f t="shared" si="13"/>
        <v>0</v>
      </c>
      <c r="O15" s="5"/>
      <c r="P15" s="5"/>
      <c r="Q15" s="5"/>
      <c r="R15" s="5"/>
      <c r="S15" s="5"/>
      <c r="T15" s="5"/>
      <c r="U15" s="5"/>
      <c r="V15" s="5"/>
      <c r="W15" s="5"/>
      <c r="X15" s="5">
        <v>4.2500000000000003E-2</v>
      </c>
      <c r="Y15" s="8"/>
      <c r="Z15" s="2">
        <f t="shared" si="114"/>
        <v>0</v>
      </c>
      <c r="AA15" s="2">
        <f t="shared" si="115"/>
        <v>0</v>
      </c>
      <c r="AB15" s="2">
        <f t="shared" si="116"/>
        <v>0</v>
      </c>
      <c r="AC15" s="2">
        <f t="shared" si="117"/>
        <v>0</v>
      </c>
      <c r="AD15" s="2">
        <f t="shared" si="23"/>
        <v>0</v>
      </c>
      <c r="AE15" s="5"/>
      <c r="AF15" s="5">
        <v>4.7500000000000001E-2</v>
      </c>
      <c r="AG15" s="8"/>
      <c r="AH15" s="2">
        <f t="shared" si="118"/>
        <v>0</v>
      </c>
      <c r="AI15" s="2">
        <f t="shared" si="119"/>
        <v>0</v>
      </c>
      <c r="AJ15" s="2">
        <f t="shared" si="120"/>
        <v>0</v>
      </c>
      <c r="AK15" s="2">
        <f t="shared" si="121"/>
        <v>0</v>
      </c>
      <c r="AL15" s="2">
        <f t="shared" si="28"/>
        <v>0</v>
      </c>
      <c r="AM15" s="5"/>
      <c r="AN15" s="5">
        <v>4.4999999999999998E-2</v>
      </c>
      <c r="AO15" s="8"/>
      <c r="AP15" s="2">
        <f t="shared" si="122"/>
        <v>0</v>
      </c>
      <c r="AQ15" s="2">
        <f t="shared" si="123"/>
        <v>0</v>
      </c>
      <c r="AR15" s="2">
        <f t="shared" si="124"/>
        <v>0</v>
      </c>
      <c r="AS15" s="2">
        <f t="shared" si="125"/>
        <v>0</v>
      </c>
      <c r="AT15" s="2">
        <f t="shared" si="33"/>
        <v>0</v>
      </c>
      <c r="AU15" s="5"/>
      <c r="BL15" s="5">
        <v>0.05</v>
      </c>
      <c r="BM15" s="5"/>
      <c r="BN15" s="2">
        <f t="shared" si="126"/>
        <v>0</v>
      </c>
      <c r="BO15" s="2">
        <f t="shared" si="127"/>
        <v>0</v>
      </c>
      <c r="BP15" s="2">
        <f t="shared" si="172"/>
        <v>0</v>
      </c>
      <c r="BQ15" s="2">
        <f t="shared" si="128"/>
        <v>0</v>
      </c>
      <c r="BR15" s="2">
        <f t="shared" si="38"/>
        <v>0</v>
      </c>
      <c r="BS15" s="76">
        <f t="shared" si="39"/>
        <v>0</v>
      </c>
      <c r="CB15" s="5"/>
      <c r="CC15" s="5"/>
      <c r="CD15" s="5"/>
      <c r="CE15" s="5"/>
      <c r="CF15" s="5"/>
      <c r="CG15" s="5"/>
      <c r="CH15" s="5"/>
      <c r="CJ15" s="5">
        <v>4.2500000000000003E-2</v>
      </c>
      <c r="CK15" s="8"/>
      <c r="CL15" s="2">
        <f t="shared" si="180"/>
        <v>0</v>
      </c>
      <c r="CM15" s="2">
        <f t="shared" si="181"/>
        <v>0</v>
      </c>
      <c r="CN15" s="2">
        <f t="shared" si="182"/>
        <v>0</v>
      </c>
      <c r="CO15" s="2">
        <f t="shared" si="183"/>
        <v>0</v>
      </c>
      <c r="CP15" s="2">
        <f t="shared" si="184"/>
        <v>0</v>
      </c>
      <c r="CQ15" s="5"/>
      <c r="CR15" s="5">
        <v>4.7500000000000001E-2</v>
      </c>
      <c r="CS15" s="5"/>
      <c r="CT15" s="2">
        <f t="shared" si="141"/>
        <v>0</v>
      </c>
      <c r="CU15" s="2">
        <f t="shared" si="142"/>
        <v>0</v>
      </c>
      <c r="CV15" s="2">
        <f t="shared" si="143"/>
        <v>0</v>
      </c>
      <c r="CW15" s="2">
        <f t="shared" si="144"/>
        <v>0</v>
      </c>
      <c r="CX15" s="2">
        <f t="shared" si="59"/>
        <v>0</v>
      </c>
      <c r="CZ15" s="5">
        <v>5.2499999999999998E-2</v>
      </c>
      <c r="DA15" s="5"/>
      <c r="DB15" s="2">
        <f t="shared" si="145"/>
        <v>0</v>
      </c>
      <c r="DC15" s="2">
        <f t="shared" si="146"/>
        <v>0</v>
      </c>
      <c r="DD15" s="2">
        <f t="shared" si="173"/>
        <v>0</v>
      </c>
      <c r="DE15" s="2">
        <f t="shared" si="147"/>
        <v>0</v>
      </c>
      <c r="DF15" s="2">
        <f t="shared" si="64"/>
        <v>0</v>
      </c>
      <c r="DH15" s="5">
        <v>4.7500000000000001E-2</v>
      </c>
      <c r="DI15" s="5"/>
      <c r="DJ15" s="2">
        <f t="shared" si="148"/>
        <v>0</v>
      </c>
      <c r="DK15" s="2">
        <f t="shared" si="149"/>
        <v>0</v>
      </c>
      <c r="DL15" s="2">
        <f t="shared" si="150"/>
        <v>0</v>
      </c>
      <c r="DM15" s="2">
        <f t="shared" si="151"/>
        <v>0</v>
      </c>
      <c r="DN15" s="2">
        <f t="shared" si="69"/>
        <v>0</v>
      </c>
      <c r="DP15" s="5">
        <v>4.7500000000000001E-2</v>
      </c>
      <c r="DQ15" s="5"/>
      <c r="DR15" s="2">
        <f t="shared" si="152"/>
        <v>0</v>
      </c>
      <c r="DS15" s="2">
        <f t="shared" si="153"/>
        <v>0</v>
      </c>
      <c r="DT15" s="2">
        <f t="shared" si="154"/>
        <v>0</v>
      </c>
      <c r="DU15" s="2">
        <f t="shared" si="155"/>
        <v>0</v>
      </c>
      <c r="DV15" s="2">
        <f t="shared" si="74"/>
        <v>0</v>
      </c>
      <c r="DX15" s="5">
        <v>4.2500000000000003E-2</v>
      </c>
      <c r="DY15" s="5"/>
      <c r="DZ15" s="2">
        <f t="shared" si="156"/>
        <v>0</v>
      </c>
      <c r="EA15" s="2">
        <f t="shared" si="157"/>
        <v>0</v>
      </c>
      <c r="EB15" s="2">
        <f t="shared" si="158"/>
        <v>0</v>
      </c>
      <c r="EC15" s="2">
        <f t="shared" si="159"/>
        <v>0</v>
      </c>
      <c r="ED15" s="2">
        <f t="shared" si="79"/>
        <v>0</v>
      </c>
      <c r="FD15" s="5">
        <v>0.05</v>
      </c>
      <c r="FE15" s="5"/>
      <c r="FF15" s="2">
        <f t="shared" si="169"/>
        <v>0</v>
      </c>
      <c r="FG15" s="2">
        <f t="shared" si="170"/>
        <v>0</v>
      </c>
      <c r="FH15" s="2">
        <f t="shared" si="174"/>
        <v>0</v>
      </c>
      <c r="FI15" s="2">
        <f t="shared" si="171"/>
        <v>0</v>
      </c>
      <c r="FJ15" s="2">
        <f t="shared" si="99"/>
        <v>0</v>
      </c>
      <c r="FK15" s="76">
        <f t="shared" si="100"/>
        <v>0</v>
      </c>
      <c r="FM15" s="54">
        <f t="shared" si="101"/>
        <v>0</v>
      </c>
      <c r="FN15" s="55">
        <f t="shared" si="102"/>
        <v>0</v>
      </c>
      <c r="FO15" s="53"/>
      <c r="FP15" s="56" t="str">
        <f t="shared" si="103"/>
        <v/>
      </c>
    </row>
    <row r="16" spans="1:172" ht="15.5" x14ac:dyDescent="0.35">
      <c r="A16">
        <f t="shared" si="0"/>
        <v>4</v>
      </c>
      <c r="B16">
        <f t="shared" si="3"/>
        <v>30</v>
      </c>
      <c r="C16" s="1">
        <f t="shared" si="104"/>
        <v>20</v>
      </c>
      <c r="D16" s="1">
        <f t="shared" si="5"/>
        <v>9</v>
      </c>
      <c r="E16" s="1">
        <f t="shared" si="105"/>
        <v>2028</v>
      </c>
      <c r="F16" s="3">
        <f t="shared" si="1"/>
        <v>47016</v>
      </c>
      <c r="G16" s="2">
        <f t="shared" si="106"/>
        <v>92</v>
      </c>
      <c r="H16" s="5">
        <v>4.7500000000000001E-2</v>
      </c>
      <c r="I16" s="5"/>
      <c r="J16" s="2">
        <f t="shared" si="107"/>
        <v>0</v>
      </c>
      <c r="K16" s="2">
        <f t="shared" si="108"/>
        <v>0</v>
      </c>
      <c r="L16" s="2">
        <f t="shared" si="109"/>
        <v>0</v>
      </c>
      <c r="M16" s="2">
        <f t="shared" si="110"/>
        <v>0</v>
      </c>
      <c r="N16" s="2">
        <f t="shared" si="13"/>
        <v>0</v>
      </c>
      <c r="P16" s="5"/>
      <c r="Q16" s="5"/>
      <c r="R16" s="5"/>
      <c r="S16" s="5"/>
      <c r="T16" s="5"/>
      <c r="U16" s="5"/>
      <c r="V16" s="5"/>
      <c r="X16" s="5">
        <v>4.2500000000000003E-2</v>
      </c>
      <c r="Y16" s="8"/>
      <c r="Z16" s="2">
        <f t="shared" si="114"/>
        <v>0</v>
      </c>
      <c r="AA16" s="2">
        <f t="shared" si="115"/>
        <v>0</v>
      </c>
      <c r="AB16" s="2">
        <f t="shared" si="116"/>
        <v>0</v>
      </c>
      <c r="AC16" s="2">
        <f t="shared" si="117"/>
        <v>0</v>
      </c>
      <c r="AD16" s="2">
        <f t="shared" si="23"/>
        <v>0</v>
      </c>
      <c r="AF16" s="5">
        <v>4.7500000000000001E-2</v>
      </c>
      <c r="AG16" s="8"/>
      <c r="AH16" s="2">
        <f t="shared" si="118"/>
        <v>0</v>
      </c>
      <c r="AI16" s="2">
        <f t="shared" si="119"/>
        <v>0</v>
      </c>
      <c r="AJ16" s="2">
        <f t="shared" si="120"/>
        <v>0</v>
      </c>
      <c r="AK16" s="2">
        <f t="shared" si="121"/>
        <v>0</v>
      </c>
      <c r="AL16" s="2">
        <f t="shared" si="28"/>
        <v>0</v>
      </c>
      <c r="AM16" s="5"/>
      <c r="AN16" s="5">
        <v>4.4999999999999998E-2</v>
      </c>
      <c r="AO16" s="8"/>
      <c r="AP16" s="2">
        <f t="shared" si="122"/>
        <v>0</v>
      </c>
      <c r="AQ16" s="2">
        <f t="shared" si="123"/>
        <v>0</v>
      </c>
      <c r="AR16" s="2">
        <f t="shared" si="124"/>
        <v>0</v>
      </c>
      <c r="AS16" s="2">
        <f t="shared" si="125"/>
        <v>0</v>
      </c>
      <c r="AT16" s="2">
        <f t="shared" si="33"/>
        <v>0</v>
      </c>
      <c r="AU16" s="5"/>
      <c r="BL16" s="34">
        <v>0.05</v>
      </c>
      <c r="BM16" s="5"/>
      <c r="BN16" s="2">
        <f t="shared" si="126"/>
        <v>0</v>
      </c>
      <c r="BO16" s="2">
        <f t="shared" si="127"/>
        <v>0</v>
      </c>
      <c r="BP16" s="2">
        <f t="shared" si="172"/>
        <v>0</v>
      </c>
      <c r="BQ16" s="2">
        <f t="shared" si="128"/>
        <v>0</v>
      </c>
      <c r="BR16" s="2">
        <f t="shared" si="38"/>
        <v>0</v>
      </c>
      <c r="BS16" s="76">
        <f t="shared" si="39"/>
        <v>0</v>
      </c>
      <c r="CB16" s="5"/>
      <c r="CC16" s="5"/>
      <c r="CD16" s="5"/>
      <c r="CE16" s="5"/>
      <c r="CF16" s="5"/>
      <c r="CG16" s="5"/>
      <c r="CH16" s="5"/>
      <c r="CJ16" s="5">
        <v>4.2500000000000003E-2</v>
      </c>
      <c r="CK16" s="8"/>
      <c r="CL16" s="2">
        <f t="shared" si="180"/>
        <v>0</v>
      </c>
      <c r="CM16" s="2">
        <f t="shared" si="181"/>
        <v>0</v>
      </c>
      <c r="CN16" s="2">
        <f t="shared" si="182"/>
        <v>0</v>
      </c>
      <c r="CO16" s="2">
        <f t="shared" si="183"/>
        <v>0</v>
      </c>
      <c r="CP16" s="2">
        <f t="shared" si="184"/>
        <v>0</v>
      </c>
      <c r="CR16" s="5">
        <v>4.7500000000000001E-2</v>
      </c>
      <c r="CS16" s="5"/>
      <c r="CT16" s="2">
        <f t="shared" si="141"/>
        <v>0</v>
      </c>
      <c r="CU16" s="2">
        <f t="shared" si="142"/>
        <v>0</v>
      </c>
      <c r="CV16" s="2">
        <f t="shared" si="143"/>
        <v>0</v>
      </c>
      <c r="CW16" s="2">
        <f t="shared" si="144"/>
        <v>0</v>
      </c>
      <c r="CX16" s="2">
        <f t="shared" si="59"/>
        <v>0</v>
      </c>
      <c r="CZ16" s="5">
        <v>5.2499999999999998E-2</v>
      </c>
      <c r="DA16" s="5"/>
      <c r="DB16" s="2">
        <f t="shared" si="145"/>
        <v>0</v>
      </c>
      <c r="DC16" s="2">
        <f t="shared" si="146"/>
        <v>0</v>
      </c>
      <c r="DD16" s="2">
        <f t="shared" si="173"/>
        <v>0</v>
      </c>
      <c r="DE16" s="2">
        <f t="shared" si="147"/>
        <v>0</v>
      </c>
      <c r="DF16" s="2">
        <f t="shared" si="64"/>
        <v>0</v>
      </c>
      <c r="DH16" s="5">
        <v>4.7500000000000001E-2</v>
      </c>
      <c r="DI16" s="5"/>
      <c r="DJ16" s="2">
        <f t="shared" si="148"/>
        <v>0</v>
      </c>
      <c r="DK16" s="2">
        <f t="shared" si="149"/>
        <v>0</v>
      </c>
      <c r="DL16" s="2">
        <f t="shared" si="150"/>
        <v>0</v>
      </c>
      <c r="DM16" s="2">
        <f t="shared" si="151"/>
        <v>0</v>
      </c>
      <c r="DN16" s="2">
        <f t="shared" si="69"/>
        <v>0</v>
      </c>
      <c r="DP16" s="5">
        <v>4.7500000000000001E-2</v>
      </c>
      <c r="DQ16" s="5"/>
      <c r="DR16" s="2">
        <f t="shared" si="152"/>
        <v>0</v>
      </c>
      <c r="DS16" s="2">
        <f t="shared" si="153"/>
        <v>0</v>
      </c>
      <c r="DT16" s="2">
        <f t="shared" si="154"/>
        <v>0</v>
      </c>
      <c r="DU16" s="2">
        <f t="shared" si="155"/>
        <v>0</v>
      </c>
      <c r="DV16" s="2">
        <f t="shared" si="74"/>
        <v>0</v>
      </c>
      <c r="DX16" s="5">
        <v>4.2500000000000003E-2</v>
      </c>
      <c r="DY16" s="5"/>
      <c r="DZ16" s="2">
        <f t="shared" si="156"/>
        <v>0</v>
      </c>
      <c r="EA16" s="2">
        <f t="shared" si="157"/>
        <v>0</v>
      </c>
      <c r="EB16" s="2">
        <f t="shared" si="158"/>
        <v>0</v>
      </c>
      <c r="EC16" s="2">
        <f t="shared" si="159"/>
        <v>0</v>
      </c>
      <c r="ED16" s="2">
        <f t="shared" si="79"/>
        <v>0</v>
      </c>
      <c r="FD16" s="34">
        <v>5.5E-2</v>
      </c>
      <c r="FE16" s="5"/>
      <c r="FF16" s="2">
        <f t="shared" si="169"/>
        <v>0</v>
      </c>
      <c r="FG16" s="2">
        <f t="shared" si="170"/>
        <v>0</v>
      </c>
      <c r="FH16" s="2">
        <f t="shared" si="174"/>
        <v>0</v>
      </c>
      <c r="FI16" s="2">
        <f t="shared" si="171"/>
        <v>0</v>
      </c>
      <c r="FJ16" s="2">
        <f t="shared" si="99"/>
        <v>0</v>
      </c>
      <c r="FK16" s="76">
        <f t="shared" si="100"/>
        <v>0</v>
      </c>
      <c r="FM16" s="54">
        <f t="shared" si="101"/>
        <v>0</v>
      </c>
      <c r="FN16" s="55">
        <f t="shared" si="102"/>
        <v>0</v>
      </c>
      <c r="FO16" s="53"/>
      <c r="FP16" s="56" t="str">
        <f t="shared" si="103"/>
        <v/>
      </c>
    </row>
    <row r="17" spans="1:175" ht="15.5" x14ac:dyDescent="0.35">
      <c r="A17">
        <f t="shared" si="0"/>
        <v>4</v>
      </c>
      <c r="B17">
        <f t="shared" si="3"/>
        <v>33</v>
      </c>
      <c r="C17" s="1">
        <f t="shared" si="104"/>
        <v>20</v>
      </c>
      <c r="D17" s="1">
        <f t="shared" si="5"/>
        <v>12</v>
      </c>
      <c r="E17" s="1">
        <f t="shared" si="105"/>
        <v>2028</v>
      </c>
      <c r="F17" s="3">
        <f t="shared" si="1"/>
        <v>47107</v>
      </c>
      <c r="G17" s="2">
        <f t="shared" si="106"/>
        <v>91</v>
      </c>
      <c r="H17" s="5">
        <v>4.7500000000000001E-2</v>
      </c>
      <c r="I17" s="5"/>
      <c r="J17" s="2">
        <f t="shared" si="107"/>
        <v>0</v>
      </c>
      <c r="K17" s="2">
        <f t="shared" si="108"/>
        <v>0</v>
      </c>
      <c r="L17" s="2">
        <f t="shared" si="109"/>
        <v>0</v>
      </c>
      <c r="M17" s="2">
        <f t="shared" si="110"/>
        <v>0</v>
      </c>
      <c r="N17" s="2">
        <f t="shared" si="13"/>
        <v>0</v>
      </c>
      <c r="P17" s="5"/>
      <c r="Q17" s="5"/>
      <c r="R17" s="5"/>
      <c r="S17" s="5"/>
      <c r="T17" s="5"/>
      <c r="U17" s="5"/>
      <c r="V17" s="5"/>
      <c r="X17" s="5">
        <v>4.2500000000000003E-2</v>
      </c>
      <c r="Y17" s="8"/>
      <c r="Z17" s="2">
        <f t="shared" si="114"/>
        <v>0</v>
      </c>
      <c r="AA17" s="2">
        <f t="shared" si="115"/>
        <v>0</v>
      </c>
      <c r="AB17" s="2">
        <f t="shared" si="116"/>
        <v>0</v>
      </c>
      <c r="AC17" s="2">
        <f t="shared" si="117"/>
        <v>0</v>
      </c>
      <c r="AD17" s="2">
        <f t="shared" si="23"/>
        <v>0</v>
      </c>
      <c r="AF17" s="5">
        <v>4.7500000000000001E-2</v>
      </c>
      <c r="AG17" s="8"/>
      <c r="AH17" s="2">
        <f t="shared" si="118"/>
        <v>0</v>
      </c>
      <c r="AI17" s="2">
        <f t="shared" si="119"/>
        <v>0</v>
      </c>
      <c r="AJ17" s="2">
        <f t="shared" si="120"/>
        <v>0</v>
      </c>
      <c r="AK17" s="2">
        <f t="shared" si="121"/>
        <v>0</v>
      </c>
      <c r="AL17" s="2">
        <f t="shared" si="28"/>
        <v>0</v>
      </c>
      <c r="AM17" s="5"/>
      <c r="AN17" s="5">
        <v>4.4999999999999998E-2</v>
      </c>
      <c r="AO17" s="8"/>
      <c r="AP17" s="2">
        <f t="shared" si="122"/>
        <v>0</v>
      </c>
      <c r="AQ17" s="2">
        <f t="shared" si="123"/>
        <v>0</v>
      </c>
      <c r="AR17" s="2">
        <f t="shared" si="124"/>
        <v>0</v>
      </c>
      <c r="AS17" s="2">
        <f t="shared" si="125"/>
        <v>0</v>
      </c>
      <c r="AT17" s="2">
        <f t="shared" si="33"/>
        <v>0</v>
      </c>
      <c r="AU17" s="5"/>
      <c r="BL17" s="5">
        <v>5.5E-2</v>
      </c>
      <c r="BM17" s="5"/>
      <c r="BN17" s="2">
        <f t="shared" si="126"/>
        <v>0</v>
      </c>
      <c r="BO17" s="2">
        <f t="shared" si="127"/>
        <v>0</v>
      </c>
      <c r="BP17" s="2">
        <f t="shared" si="172"/>
        <v>0</v>
      </c>
      <c r="BQ17" s="2">
        <f t="shared" si="128"/>
        <v>0</v>
      </c>
      <c r="BR17" s="2">
        <f t="shared" si="38"/>
        <v>0</v>
      </c>
      <c r="BS17" s="76">
        <f t="shared" si="39"/>
        <v>0</v>
      </c>
      <c r="CB17" s="5"/>
      <c r="CC17" s="5"/>
      <c r="CD17" s="5"/>
      <c r="CE17" s="5"/>
      <c r="CF17" s="5"/>
      <c r="CG17" s="5"/>
      <c r="CH17" s="5"/>
      <c r="CI17" s="5"/>
      <c r="CJ17" s="5">
        <v>4.2500000000000003E-2</v>
      </c>
      <c r="CK17" s="8"/>
      <c r="CL17" s="2">
        <f t="shared" si="180"/>
        <v>0</v>
      </c>
      <c r="CM17" s="2">
        <f t="shared" si="181"/>
        <v>0</v>
      </c>
      <c r="CN17" s="2">
        <f t="shared" si="182"/>
        <v>0</v>
      </c>
      <c r="CO17" s="2">
        <f t="shared" si="183"/>
        <v>0</v>
      </c>
      <c r="CP17" s="2">
        <f t="shared" si="184"/>
        <v>0</v>
      </c>
      <c r="CR17" s="5">
        <v>4.7500000000000001E-2</v>
      </c>
      <c r="CS17" s="5"/>
      <c r="CT17" s="2">
        <f t="shared" si="141"/>
        <v>0</v>
      </c>
      <c r="CU17" s="2">
        <f t="shared" si="142"/>
        <v>0</v>
      </c>
      <c r="CV17" s="2">
        <f t="shared" si="143"/>
        <v>0</v>
      </c>
      <c r="CW17" s="2">
        <f t="shared" si="144"/>
        <v>0</v>
      </c>
      <c r="CX17" s="2">
        <f t="shared" si="59"/>
        <v>0</v>
      </c>
      <c r="CZ17" s="34">
        <v>5.2499999999999998E-2</v>
      </c>
      <c r="DA17" s="5"/>
      <c r="DB17" s="2">
        <f t="shared" si="145"/>
        <v>0</v>
      </c>
      <c r="DC17" s="2">
        <f t="shared" si="146"/>
        <v>0</v>
      </c>
      <c r="DD17" s="2">
        <f t="shared" si="173"/>
        <v>0</v>
      </c>
      <c r="DE17" s="2">
        <f t="shared" si="147"/>
        <v>0</v>
      </c>
      <c r="DF17" s="2">
        <f t="shared" si="64"/>
        <v>0</v>
      </c>
      <c r="DH17" s="5">
        <v>4.7500000000000001E-2</v>
      </c>
      <c r="DI17" s="5"/>
      <c r="DJ17" s="2">
        <f t="shared" si="148"/>
        <v>0</v>
      </c>
      <c r="DK17" s="2">
        <f t="shared" si="149"/>
        <v>0</v>
      </c>
      <c r="DL17" s="2">
        <f t="shared" si="150"/>
        <v>0</v>
      </c>
      <c r="DM17" s="2">
        <f t="shared" si="151"/>
        <v>0</v>
      </c>
      <c r="DN17" s="2">
        <f t="shared" si="69"/>
        <v>0</v>
      </c>
      <c r="DP17" s="5">
        <v>4.7500000000000001E-2</v>
      </c>
      <c r="DQ17" s="5"/>
      <c r="DR17" s="2">
        <f t="shared" si="152"/>
        <v>0</v>
      </c>
      <c r="DS17" s="2">
        <f t="shared" si="153"/>
        <v>0</v>
      </c>
      <c r="DT17" s="2">
        <f t="shared" si="154"/>
        <v>0</v>
      </c>
      <c r="DU17" s="2">
        <f t="shared" si="155"/>
        <v>0</v>
      </c>
      <c r="DV17" s="2">
        <f t="shared" si="74"/>
        <v>0</v>
      </c>
      <c r="DX17" s="5">
        <v>4.2500000000000003E-2</v>
      </c>
      <c r="DY17" s="5"/>
      <c r="DZ17" s="2">
        <f t="shared" si="156"/>
        <v>0</v>
      </c>
      <c r="EA17" s="2">
        <f t="shared" si="157"/>
        <v>0</v>
      </c>
      <c r="EB17" s="2">
        <f t="shared" si="158"/>
        <v>0</v>
      </c>
      <c r="EC17" s="2">
        <f t="shared" si="159"/>
        <v>0</v>
      </c>
      <c r="ED17" s="2">
        <f t="shared" si="79"/>
        <v>0</v>
      </c>
      <c r="FD17" s="5">
        <v>5.5E-2</v>
      </c>
      <c r="FE17" s="5"/>
      <c r="FF17" s="2">
        <f t="shared" si="169"/>
        <v>0</v>
      </c>
      <c r="FG17" s="2">
        <f t="shared" si="170"/>
        <v>0</v>
      </c>
      <c r="FH17" s="2">
        <f t="shared" si="174"/>
        <v>0</v>
      </c>
      <c r="FI17" s="2">
        <f t="shared" si="171"/>
        <v>0</v>
      </c>
      <c r="FJ17" s="2">
        <f t="shared" si="99"/>
        <v>0</v>
      </c>
      <c r="FK17" s="76">
        <f t="shared" si="100"/>
        <v>0</v>
      </c>
      <c r="FM17" s="54">
        <f t="shared" si="101"/>
        <v>0</v>
      </c>
      <c r="FN17" s="55">
        <f t="shared" si="102"/>
        <v>0</v>
      </c>
      <c r="FO17" s="53"/>
      <c r="FP17" s="56" t="str">
        <f t="shared" si="103"/>
        <v/>
      </c>
    </row>
    <row r="18" spans="1:175" ht="15.5" x14ac:dyDescent="0.35">
      <c r="A18">
        <f t="shared" si="0"/>
        <v>3</v>
      </c>
      <c r="B18">
        <f t="shared" si="3"/>
        <v>36</v>
      </c>
      <c r="C18" s="1">
        <f t="shared" si="104"/>
        <v>20</v>
      </c>
      <c r="D18" s="1">
        <f t="shared" si="5"/>
        <v>3</v>
      </c>
      <c r="E18" s="1">
        <f t="shared" si="105"/>
        <v>2029</v>
      </c>
      <c r="F18" s="3">
        <f t="shared" si="1"/>
        <v>47197</v>
      </c>
      <c r="G18" s="2">
        <f t="shared" si="106"/>
        <v>90</v>
      </c>
      <c r="H18" s="5">
        <v>4.7500000000000001E-2</v>
      </c>
      <c r="I18" s="5"/>
      <c r="J18" s="2">
        <f t="shared" si="107"/>
        <v>0</v>
      </c>
      <c r="K18" s="2">
        <f t="shared" si="108"/>
        <v>0</v>
      </c>
      <c r="L18" s="2">
        <f t="shared" si="109"/>
        <v>0</v>
      </c>
      <c r="M18" s="2">
        <f t="shared" si="110"/>
        <v>0</v>
      </c>
      <c r="N18" s="2">
        <f t="shared" si="13"/>
        <v>0</v>
      </c>
      <c r="P18" s="5"/>
      <c r="Q18" s="5"/>
      <c r="R18" s="5"/>
      <c r="S18" s="5"/>
      <c r="T18" s="5"/>
      <c r="U18" s="5"/>
      <c r="V18" s="5"/>
      <c r="X18" s="5">
        <v>4.2500000000000003E-2</v>
      </c>
      <c r="Y18" s="8"/>
      <c r="Z18" s="2">
        <f t="shared" si="114"/>
        <v>0</v>
      </c>
      <c r="AA18" s="2">
        <f t="shared" si="115"/>
        <v>0</v>
      </c>
      <c r="AB18" s="2">
        <f t="shared" si="116"/>
        <v>0</v>
      </c>
      <c r="AC18" s="2">
        <f t="shared" si="117"/>
        <v>0</v>
      </c>
      <c r="AD18" s="2">
        <f t="shared" si="23"/>
        <v>0</v>
      </c>
      <c r="AF18" s="5">
        <v>4.7500000000000001E-2</v>
      </c>
      <c r="AG18" s="8"/>
      <c r="AH18" s="2">
        <f t="shared" si="118"/>
        <v>0</v>
      </c>
      <c r="AI18" s="2">
        <f t="shared" si="119"/>
        <v>0</v>
      </c>
      <c r="AJ18" s="2">
        <f t="shared" si="120"/>
        <v>0</v>
      </c>
      <c r="AK18" s="2">
        <f t="shared" si="121"/>
        <v>0</v>
      </c>
      <c r="AL18" s="2">
        <f t="shared" si="28"/>
        <v>0</v>
      </c>
      <c r="AN18" s="5">
        <v>4.4999999999999998E-2</v>
      </c>
      <c r="AO18" s="8"/>
      <c r="AP18" s="2">
        <f t="shared" si="122"/>
        <v>0</v>
      </c>
      <c r="AQ18" s="2">
        <f t="shared" si="123"/>
        <v>0</v>
      </c>
      <c r="AR18" s="2">
        <f t="shared" si="124"/>
        <v>0</v>
      </c>
      <c r="AS18" s="2">
        <f t="shared" si="125"/>
        <v>0</v>
      </c>
      <c r="AT18" s="2">
        <f t="shared" si="33"/>
        <v>0</v>
      </c>
      <c r="BL18" s="5">
        <v>5.5E-2</v>
      </c>
      <c r="BM18" s="5"/>
      <c r="BN18" s="2">
        <f t="shared" si="126"/>
        <v>0</v>
      </c>
      <c r="BO18" s="2">
        <f t="shared" si="127"/>
        <v>0</v>
      </c>
      <c r="BP18" s="2">
        <f t="shared" si="172"/>
        <v>0</v>
      </c>
      <c r="BQ18" s="2">
        <f t="shared" si="128"/>
        <v>0</v>
      </c>
      <c r="BR18" s="2">
        <f t="shared" si="38"/>
        <v>0</v>
      </c>
      <c r="BS18" s="76">
        <f t="shared" si="39"/>
        <v>0</v>
      </c>
      <c r="CA18" s="5"/>
      <c r="CB18" s="5"/>
      <c r="CC18" s="5"/>
      <c r="CD18" s="5"/>
      <c r="CE18" s="5"/>
      <c r="CF18" s="5"/>
      <c r="CG18" s="5"/>
      <c r="CH18" s="5"/>
      <c r="CI18" s="5"/>
      <c r="CJ18" s="5">
        <v>4.2500000000000003E-2</v>
      </c>
      <c r="CK18" s="8"/>
      <c r="CL18" s="2">
        <f t="shared" si="180"/>
        <v>0</v>
      </c>
      <c r="CM18" s="2">
        <f t="shared" si="181"/>
        <v>0</v>
      </c>
      <c r="CN18" s="2">
        <f t="shared" si="182"/>
        <v>0</v>
      </c>
      <c r="CO18" s="2">
        <f t="shared" si="183"/>
        <v>0</v>
      </c>
      <c r="CP18" s="2">
        <f t="shared" si="184"/>
        <v>0</v>
      </c>
      <c r="CR18" s="5">
        <v>4.7500000000000001E-2</v>
      </c>
      <c r="CS18" s="5"/>
      <c r="CT18" s="2">
        <f t="shared" si="141"/>
        <v>0</v>
      </c>
      <c r="CU18" s="2">
        <f t="shared" si="142"/>
        <v>0</v>
      </c>
      <c r="CV18" s="2">
        <f t="shared" si="143"/>
        <v>0</v>
      </c>
      <c r="CW18" s="2">
        <f t="shared" si="144"/>
        <v>0</v>
      </c>
      <c r="CX18" s="2">
        <f t="shared" si="59"/>
        <v>0</v>
      </c>
      <c r="CZ18" s="5">
        <v>5.5E-2</v>
      </c>
      <c r="DA18" s="5"/>
      <c r="DB18" s="2">
        <f t="shared" si="145"/>
        <v>0</v>
      </c>
      <c r="DC18" s="2">
        <f t="shared" si="146"/>
        <v>0</v>
      </c>
      <c r="DD18" s="2">
        <f t="shared" si="173"/>
        <v>0</v>
      </c>
      <c r="DE18" s="2">
        <f t="shared" si="147"/>
        <v>0</v>
      </c>
      <c r="DF18" s="2">
        <f t="shared" si="64"/>
        <v>0</v>
      </c>
      <c r="DH18" s="5">
        <v>4.7500000000000001E-2</v>
      </c>
      <c r="DI18" s="5"/>
      <c r="DJ18" s="2">
        <f t="shared" si="148"/>
        <v>0</v>
      </c>
      <c r="DK18" s="2">
        <f t="shared" si="149"/>
        <v>0</v>
      </c>
      <c r="DL18" s="2">
        <f t="shared" si="150"/>
        <v>0</v>
      </c>
      <c r="DM18" s="2">
        <f t="shared" si="151"/>
        <v>0</v>
      </c>
      <c r="DN18" s="2">
        <f t="shared" si="69"/>
        <v>0</v>
      </c>
      <c r="DP18" s="5">
        <v>4.7500000000000001E-2</v>
      </c>
      <c r="DQ18" s="5"/>
      <c r="DR18" s="2">
        <f t="shared" si="152"/>
        <v>0</v>
      </c>
      <c r="DS18" s="2">
        <f t="shared" si="153"/>
        <v>0</v>
      </c>
      <c r="DT18" s="2">
        <f t="shared" si="154"/>
        <v>0</v>
      </c>
      <c r="DU18" s="2">
        <f t="shared" si="155"/>
        <v>0</v>
      </c>
      <c r="DV18" s="2">
        <f t="shared" si="74"/>
        <v>0</v>
      </c>
      <c r="DX18" s="5">
        <v>4.2500000000000003E-2</v>
      </c>
      <c r="DY18" s="5"/>
      <c r="DZ18" s="2">
        <f t="shared" si="156"/>
        <v>0</v>
      </c>
      <c r="EA18" s="2">
        <f t="shared" si="157"/>
        <v>0</v>
      </c>
      <c r="EB18" s="2">
        <f t="shared" si="158"/>
        <v>0</v>
      </c>
      <c r="EC18" s="2">
        <f t="shared" si="159"/>
        <v>0</v>
      </c>
      <c r="ED18" s="2">
        <f t="shared" si="79"/>
        <v>0</v>
      </c>
      <c r="FD18" s="5">
        <v>5.5E-2</v>
      </c>
      <c r="FE18" s="5"/>
      <c r="FF18" s="2">
        <f t="shared" si="169"/>
        <v>0</v>
      </c>
      <c r="FG18" s="2">
        <f t="shared" si="170"/>
        <v>0</v>
      </c>
      <c r="FH18" s="2">
        <f t="shared" si="174"/>
        <v>0</v>
      </c>
      <c r="FI18" s="2">
        <f t="shared" si="171"/>
        <v>0</v>
      </c>
      <c r="FJ18" s="2">
        <f t="shared" si="99"/>
        <v>0</v>
      </c>
      <c r="FK18" s="76">
        <f t="shared" si="100"/>
        <v>0</v>
      </c>
      <c r="FM18" s="54">
        <f t="shared" si="101"/>
        <v>0</v>
      </c>
      <c r="FN18" s="55">
        <f t="shared" si="102"/>
        <v>0</v>
      </c>
      <c r="FO18" s="53"/>
      <c r="FP18" s="56" t="str">
        <f t="shared" si="103"/>
        <v/>
      </c>
    </row>
    <row r="19" spans="1:175" ht="15.5" x14ac:dyDescent="0.35">
      <c r="A19">
        <f t="shared" si="0"/>
        <v>4</v>
      </c>
      <c r="B19">
        <f t="shared" si="3"/>
        <v>39</v>
      </c>
      <c r="C19" s="1">
        <f t="shared" si="104"/>
        <v>20</v>
      </c>
      <c r="D19" s="1">
        <f t="shared" si="5"/>
        <v>6</v>
      </c>
      <c r="E19" s="1">
        <f t="shared" si="105"/>
        <v>2029</v>
      </c>
      <c r="F19" s="3">
        <f t="shared" si="1"/>
        <v>47289</v>
      </c>
      <c r="G19" s="2">
        <f t="shared" si="106"/>
        <v>92</v>
      </c>
      <c r="H19" s="5">
        <v>4.7500000000000001E-2</v>
      </c>
      <c r="I19" s="5"/>
      <c r="J19" s="2">
        <f t="shared" si="107"/>
        <v>0</v>
      </c>
      <c r="K19" s="2">
        <f t="shared" si="108"/>
        <v>0</v>
      </c>
      <c r="L19" s="2">
        <f t="shared" si="109"/>
        <v>0</v>
      </c>
      <c r="M19" s="2">
        <f t="shared" si="110"/>
        <v>0</v>
      </c>
      <c r="N19" s="2">
        <f t="shared" si="13"/>
        <v>0</v>
      </c>
      <c r="P19" s="5"/>
      <c r="Q19" s="5"/>
      <c r="R19" s="5"/>
      <c r="S19" s="5"/>
      <c r="T19" s="5"/>
      <c r="U19" s="5"/>
      <c r="V19" s="5"/>
      <c r="X19" s="5">
        <v>4.2500000000000003E-2</v>
      </c>
      <c r="Y19" s="8"/>
      <c r="Z19" s="2">
        <f t="shared" si="114"/>
        <v>0</v>
      </c>
      <c r="AA19" s="2">
        <f t="shared" si="115"/>
        <v>0</v>
      </c>
      <c r="AB19" s="2">
        <f t="shared" si="116"/>
        <v>0</v>
      </c>
      <c r="AC19" s="2">
        <f t="shared" si="117"/>
        <v>0</v>
      </c>
      <c r="AD19" s="2">
        <f t="shared" si="23"/>
        <v>0</v>
      </c>
      <c r="AF19" s="5">
        <v>4.7500000000000001E-2</v>
      </c>
      <c r="AG19" s="8"/>
      <c r="AH19" s="2">
        <f t="shared" si="118"/>
        <v>0</v>
      </c>
      <c r="AI19" s="2">
        <f t="shared" si="119"/>
        <v>0</v>
      </c>
      <c r="AJ19" s="2">
        <f t="shared" si="120"/>
        <v>0</v>
      </c>
      <c r="AK19" s="2">
        <f t="shared" si="121"/>
        <v>0</v>
      </c>
      <c r="AL19" s="2">
        <f t="shared" si="28"/>
        <v>0</v>
      </c>
      <c r="AN19" s="5">
        <v>4.4999999999999998E-2</v>
      </c>
      <c r="AO19" s="8"/>
      <c r="AP19" s="2">
        <f t="shared" si="122"/>
        <v>0</v>
      </c>
      <c r="AQ19" s="2">
        <f t="shared" si="123"/>
        <v>0</v>
      </c>
      <c r="AR19" s="2">
        <f t="shared" si="124"/>
        <v>0</v>
      </c>
      <c r="AS19" s="2">
        <f t="shared" si="125"/>
        <v>0</v>
      </c>
      <c r="AT19" s="2">
        <f t="shared" si="33"/>
        <v>0</v>
      </c>
      <c r="BL19" s="5">
        <v>5.5E-2</v>
      </c>
      <c r="BM19" s="77"/>
      <c r="BN19" s="2">
        <f t="shared" si="126"/>
        <v>0</v>
      </c>
      <c r="BO19" s="2">
        <f t="shared" si="127"/>
        <v>0</v>
      </c>
      <c r="BP19" s="2">
        <f t="shared" si="172"/>
        <v>0</v>
      </c>
      <c r="BQ19" s="2">
        <f t="shared" si="128"/>
        <v>0</v>
      </c>
      <c r="BR19" s="2">
        <f t="shared" si="38"/>
        <v>0</v>
      </c>
      <c r="BS19" s="76">
        <f t="shared" si="39"/>
        <v>0</v>
      </c>
      <c r="CA19" s="5"/>
      <c r="CB19" s="5"/>
      <c r="CC19" s="5"/>
      <c r="CD19" s="5"/>
      <c r="CE19" s="5"/>
      <c r="CF19" s="5"/>
      <c r="CG19" s="5"/>
      <c r="CH19" s="5"/>
      <c r="CJ19" s="5">
        <v>4.2500000000000003E-2</v>
      </c>
      <c r="CK19" s="8"/>
      <c r="CL19" s="2">
        <f t="shared" si="180"/>
        <v>0</v>
      </c>
      <c r="CM19" s="2">
        <f t="shared" si="181"/>
        <v>0</v>
      </c>
      <c r="CN19" s="2">
        <f t="shared" si="182"/>
        <v>0</v>
      </c>
      <c r="CO19" s="2">
        <f t="shared" si="183"/>
        <v>0</v>
      </c>
      <c r="CP19" s="2">
        <f t="shared" si="184"/>
        <v>0</v>
      </c>
      <c r="CR19" s="34">
        <f t="shared" ref="CR19" si="185">+CR18</f>
        <v>4.7500000000000001E-2</v>
      </c>
      <c r="CS19" s="5"/>
      <c r="CT19" s="2">
        <f t="shared" si="141"/>
        <v>0</v>
      </c>
      <c r="CU19" s="2">
        <f t="shared" si="142"/>
        <v>0</v>
      </c>
      <c r="CV19" s="2">
        <f t="shared" si="143"/>
        <v>0</v>
      </c>
      <c r="CW19" s="2">
        <f t="shared" si="144"/>
        <v>0</v>
      </c>
      <c r="CX19" s="2">
        <f t="shared" si="59"/>
        <v>0</v>
      </c>
      <c r="CZ19" s="5">
        <v>5.5E-2</v>
      </c>
      <c r="DA19" s="77"/>
      <c r="DB19" s="2">
        <f t="shared" si="145"/>
        <v>0</v>
      </c>
      <c r="DC19" s="2">
        <f t="shared" si="146"/>
        <v>0</v>
      </c>
      <c r="DD19" s="2">
        <f t="shared" si="173"/>
        <v>0</v>
      </c>
      <c r="DE19" s="2">
        <f t="shared" si="147"/>
        <v>0</v>
      </c>
      <c r="DF19" s="2">
        <f t="shared" si="64"/>
        <v>0</v>
      </c>
      <c r="DH19" s="5">
        <v>4.7500000000000001E-2</v>
      </c>
      <c r="DI19" s="5"/>
      <c r="DJ19" s="2">
        <f t="shared" si="148"/>
        <v>0</v>
      </c>
      <c r="DK19" s="2">
        <f t="shared" si="149"/>
        <v>0</v>
      </c>
      <c r="DL19" s="2">
        <f t="shared" si="150"/>
        <v>0</v>
      </c>
      <c r="DM19" s="2">
        <f t="shared" si="151"/>
        <v>0</v>
      </c>
      <c r="DN19" s="2">
        <f t="shared" si="69"/>
        <v>0</v>
      </c>
      <c r="DP19" s="5">
        <v>4.7500000000000001E-2</v>
      </c>
      <c r="DQ19" s="5"/>
      <c r="DR19" s="2">
        <f t="shared" si="152"/>
        <v>0</v>
      </c>
      <c r="DS19" s="2">
        <f t="shared" si="153"/>
        <v>0</v>
      </c>
      <c r="DT19" s="2">
        <f t="shared" si="154"/>
        <v>0</v>
      </c>
      <c r="DU19" s="2">
        <f t="shared" si="155"/>
        <v>0</v>
      </c>
      <c r="DV19" s="2">
        <f t="shared" si="74"/>
        <v>0</v>
      </c>
      <c r="DX19" s="5">
        <v>4.2500000000000003E-2</v>
      </c>
      <c r="DY19" s="5"/>
      <c r="DZ19" s="2">
        <f t="shared" si="156"/>
        <v>0</v>
      </c>
      <c r="EA19" s="2">
        <f t="shared" si="157"/>
        <v>0</v>
      </c>
      <c r="EB19" s="2">
        <f t="shared" si="158"/>
        <v>0</v>
      </c>
      <c r="EC19" s="2">
        <f t="shared" si="159"/>
        <v>0</v>
      </c>
      <c r="ED19" s="2">
        <f t="shared" si="79"/>
        <v>0</v>
      </c>
      <c r="FD19" s="5">
        <v>5.5E-2</v>
      </c>
      <c r="FE19" s="77"/>
      <c r="FF19" s="2">
        <f t="shared" si="169"/>
        <v>0</v>
      </c>
      <c r="FG19" s="2">
        <f t="shared" si="170"/>
        <v>0</v>
      </c>
      <c r="FH19" s="2">
        <f t="shared" si="174"/>
        <v>0</v>
      </c>
      <c r="FI19" s="2">
        <f t="shared" si="171"/>
        <v>0</v>
      </c>
      <c r="FJ19" s="2">
        <f t="shared" si="99"/>
        <v>0</v>
      </c>
      <c r="FK19" s="76">
        <f t="shared" si="100"/>
        <v>0</v>
      </c>
      <c r="FM19" s="54">
        <f t="shared" si="101"/>
        <v>0</v>
      </c>
      <c r="FN19" s="55">
        <f t="shared" si="102"/>
        <v>0</v>
      </c>
      <c r="FO19" s="53"/>
      <c r="FP19" s="56" t="str">
        <f t="shared" si="103"/>
        <v/>
      </c>
    </row>
    <row r="20" spans="1:175" ht="15.5" x14ac:dyDescent="0.35">
      <c r="A20">
        <f t="shared" si="0"/>
        <v>5</v>
      </c>
      <c r="B20">
        <f t="shared" si="3"/>
        <v>42</v>
      </c>
      <c r="C20" s="1">
        <f t="shared" si="104"/>
        <v>20</v>
      </c>
      <c r="D20" s="1">
        <f t="shared" si="5"/>
        <v>9</v>
      </c>
      <c r="E20" s="1">
        <f t="shared" si="105"/>
        <v>2029</v>
      </c>
      <c r="F20" s="3">
        <f t="shared" si="1"/>
        <v>47381</v>
      </c>
      <c r="G20" s="2">
        <f>+F20-F19</f>
        <v>92</v>
      </c>
      <c r="H20" s="5">
        <v>4.7500000000000001E-2</v>
      </c>
      <c r="I20" s="5"/>
      <c r="J20" s="2">
        <f t="shared" si="107"/>
        <v>0</v>
      </c>
      <c r="K20" s="2">
        <f t="shared" si="108"/>
        <v>0</v>
      </c>
      <c r="L20" s="2">
        <f t="shared" si="109"/>
        <v>0</v>
      </c>
      <c r="M20" s="2">
        <f t="shared" si="110"/>
        <v>0</v>
      </c>
      <c r="N20" s="2">
        <f t="shared" si="13"/>
        <v>0</v>
      </c>
      <c r="P20" s="5"/>
      <c r="Q20" s="5"/>
      <c r="R20" s="5"/>
      <c r="S20" s="5"/>
      <c r="T20" s="5"/>
      <c r="U20" s="5"/>
      <c r="V20" s="5"/>
      <c r="X20" s="5">
        <v>4.2500000000000003E-2</v>
      </c>
      <c r="Y20" s="8"/>
      <c r="Z20" s="2">
        <f t="shared" si="114"/>
        <v>0</v>
      </c>
      <c r="AA20" s="2">
        <f t="shared" si="115"/>
        <v>0</v>
      </c>
      <c r="AB20" s="2">
        <f t="shared" si="116"/>
        <v>0</v>
      </c>
      <c r="AC20" s="2">
        <f t="shared" si="117"/>
        <v>0</v>
      </c>
      <c r="AD20" s="2">
        <f t="shared" si="23"/>
        <v>0</v>
      </c>
      <c r="AF20" s="5">
        <v>4.7500000000000001E-2</v>
      </c>
      <c r="AG20" s="8"/>
      <c r="AH20" s="2">
        <f t="shared" si="118"/>
        <v>0</v>
      </c>
      <c r="AI20" s="2">
        <f t="shared" si="119"/>
        <v>0</v>
      </c>
      <c r="AJ20" s="2">
        <f t="shared" si="120"/>
        <v>0</v>
      </c>
      <c r="AK20" s="2">
        <f t="shared" si="121"/>
        <v>0</v>
      </c>
      <c r="AL20" s="2">
        <f t="shared" si="28"/>
        <v>0</v>
      </c>
      <c r="AN20" s="5">
        <v>4.4999999999999998E-2</v>
      </c>
      <c r="AO20" s="8"/>
      <c r="AP20" s="2">
        <f t="shared" si="122"/>
        <v>0</v>
      </c>
      <c r="AQ20" s="2">
        <f t="shared" si="123"/>
        <v>0</v>
      </c>
      <c r="AR20" s="2">
        <f t="shared" si="124"/>
        <v>0</v>
      </c>
      <c r="AS20" s="2">
        <f t="shared" si="125"/>
        <v>0</v>
      </c>
      <c r="AT20" s="2">
        <f t="shared" si="33"/>
        <v>0</v>
      </c>
      <c r="BL20" s="34">
        <v>5.5E-2</v>
      </c>
      <c r="BM20" s="5"/>
      <c r="BN20" s="2">
        <f t="shared" si="126"/>
        <v>0</v>
      </c>
      <c r="BO20" s="2">
        <f t="shared" si="127"/>
        <v>0</v>
      </c>
      <c r="BP20" s="2">
        <f t="shared" si="172"/>
        <v>0</v>
      </c>
      <c r="BQ20" s="2">
        <f t="shared" si="128"/>
        <v>0</v>
      </c>
      <c r="BR20" s="2">
        <f t="shared" si="38"/>
        <v>0</v>
      </c>
      <c r="BS20" s="76">
        <f t="shared" si="39"/>
        <v>0</v>
      </c>
      <c r="CB20" s="5"/>
      <c r="CC20" s="5"/>
      <c r="CD20" s="5"/>
      <c r="CE20" s="5"/>
      <c r="CF20" s="5"/>
      <c r="CG20" s="5"/>
      <c r="CH20" s="5"/>
      <c r="CJ20" s="5">
        <v>4.2500000000000003E-2</v>
      </c>
      <c r="CK20" s="8"/>
      <c r="CL20" s="2">
        <f t="shared" si="180"/>
        <v>0</v>
      </c>
      <c r="CM20" s="2">
        <f t="shared" si="181"/>
        <v>0</v>
      </c>
      <c r="CN20" s="2">
        <f t="shared" si="182"/>
        <v>0</v>
      </c>
      <c r="CO20" s="2">
        <f t="shared" si="183"/>
        <v>0</v>
      </c>
      <c r="CP20" s="2">
        <f t="shared" si="184"/>
        <v>0</v>
      </c>
      <c r="CR20" s="5">
        <v>0.05</v>
      </c>
      <c r="CS20" s="5"/>
      <c r="CT20" s="2">
        <f t="shared" si="141"/>
        <v>0</v>
      </c>
      <c r="CU20" s="2">
        <f t="shared" si="142"/>
        <v>0</v>
      </c>
      <c r="CV20" s="2">
        <f t="shared" si="143"/>
        <v>0</v>
      </c>
      <c r="CW20" s="2">
        <f t="shared" si="144"/>
        <v>0</v>
      </c>
      <c r="CX20" s="2">
        <f t="shared" si="59"/>
        <v>0</v>
      </c>
      <c r="CZ20" s="5">
        <v>5.5E-2</v>
      </c>
      <c r="DA20" s="5"/>
      <c r="DB20" s="2">
        <f t="shared" si="145"/>
        <v>0</v>
      </c>
      <c r="DC20" s="2">
        <f t="shared" si="146"/>
        <v>0</v>
      </c>
      <c r="DD20" s="2">
        <f t="shared" si="173"/>
        <v>0</v>
      </c>
      <c r="DE20" s="2">
        <f t="shared" si="147"/>
        <v>0</v>
      </c>
      <c r="DF20" s="2">
        <f t="shared" si="64"/>
        <v>0</v>
      </c>
      <c r="DH20" s="5">
        <v>4.7500000000000001E-2</v>
      </c>
      <c r="DI20" s="5"/>
      <c r="DJ20" s="2">
        <f t="shared" si="148"/>
        <v>0</v>
      </c>
      <c r="DK20" s="2">
        <f t="shared" si="149"/>
        <v>0</v>
      </c>
      <c r="DL20" s="2">
        <f t="shared" si="150"/>
        <v>0</v>
      </c>
      <c r="DM20" s="2">
        <f t="shared" si="151"/>
        <v>0</v>
      </c>
      <c r="DN20" s="2">
        <f t="shared" si="69"/>
        <v>0</v>
      </c>
      <c r="DP20" s="34">
        <f t="shared" ref="DP20" si="186">+DP19</f>
        <v>4.7500000000000001E-2</v>
      </c>
      <c r="DQ20" s="5"/>
      <c r="DR20" s="2">
        <f t="shared" si="152"/>
        <v>0</v>
      </c>
      <c r="DS20" s="2">
        <f t="shared" si="153"/>
        <v>0</v>
      </c>
      <c r="DT20" s="2">
        <f t="shared" si="154"/>
        <v>0</v>
      </c>
      <c r="DU20" s="2">
        <f t="shared" si="155"/>
        <v>0</v>
      </c>
      <c r="DV20" s="2">
        <f t="shared" si="74"/>
        <v>0</v>
      </c>
      <c r="DX20" s="5">
        <v>4.2500000000000003E-2</v>
      </c>
      <c r="DY20" s="5"/>
      <c r="DZ20" s="2">
        <f t="shared" si="156"/>
        <v>0</v>
      </c>
      <c r="EA20" s="2">
        <f t="shared" si="157"/>
        <v>0</v>
      </c>
      <c r="EB20" s="2">
        <f t="shared" si="158"/>
        <v>0</v>
      </c>
      <c r="EC20" s="2">
        <f t="shared" si="159"/>
        <v>0</v>
      </c>
      <c r="ED20" s="2">
        <f t="shared" si="79"/>
        <v>0</v>
      </c>
      <c r="FD20" s="34">
        <v>0.06</v>
      </c>
      <c r="FE20" s="5"/>
      <c r="FF20" s="2">
        <f t="shared" si="169"/>
        <v>0</v>
      </c>
      <c r="FG20" s="2">
        <f t="shared" si="170"/>
        <v>0</v>
      </c>
      <c r="FH20" s="2">
        <f t="shared" si="174"/>
        <v>0</v>
      </c>
      <c r="FI20" s="2">
        <f t="shared" si="171"/>
        <v>0</v>
      </c>
      <c r="FJ20" s="2">
        <f t="shared" si="99"/>
        <v>0</v>
      </c>
      <c r="FK20" s="76">
        <f t="shared" si="100"/>
        <v>0</v>
      </c>
      <c r="FM20" s="54">
        <f t="shared" si="101"/>
        <v>0</v>
      </c>
      <c r="FN20" s="55">
        <f t="shared" si="102"/>
        <v>0</v>
      </c>
      <c r="FO20" s="53"/>
      <c r="FP20" s="56" t="str">
        <f t="shared" si="103"/>
        <v/>
      </c>
    </row>
    <row r="21" spans="1:175" ht="15.5" x14ac:dyDescent="0.35">
      <c r="A21">
        <f t="shared" si="0"/>
        <v>5</v>
      </c>
      <c r="B21">
        <f t="shared" si="3"/>
        <v>45</v>
      </c>
      <c r="C21" s="1">
        <f t="shared" si="104"/>
        <v>20</v>
      </c>
      <c r="D21" s="1">
        <f t="shared" si="5"/>
        <v>12</v>
      </c>
      <c r="E21" s="1">
        <f t="shared" si="105"/>
        <v>2029</v>
      </c>
      <c r="F21" s="3">
        <f t="shared" si="1"/>
        <v>47472</v>
      </c>
      <c r="G21" s="2">
        <f t="shared" si="106"/>
        <v>91</v>
      </c>
      <c r="H21" s="5">
        <f t="shared" ref="H21" si="187">+H20</f>
        <v>4.7500000000000001E-2</v>
      </c>
      <c r="I21" s="5"/>
      <c r="J21" s="2">
        <f t="shared" si="107"/>
        <v>0</v>
      </c>
      <c r="K21" s="2">
        <f t="shared" si="108"/>
        <v>0</v>
      </c>
      <c r="L21" s="2">
        <f t="shared" si="109"/>
        <v>0</v>
      </c>
      <c r="M21" s="2">
        <f t="shared" si="110"/>
        <v>0</v>
      </c>
      <c r="N21" s="2">
        <f t="shared" si="13"/>
        <v>0</v>
      </c>
      <c r="P21" s="5"/>
      <c r="Q21" s="5"/>
      <c r="R21" s="5"/>
      <c r="S21" s="5"/>
      <c r="T21" s="5"/>
      <c r="U21" s="5"/>
      <c r="V21" s="5"/>
      <c r="X21" s="5">
        <v>4.2500000000000003E-2</v>
      </c>
      <c r="Y21" s="8"/>
      <c r="Z21" s="2">
        <f t="shared" si="114"/>
        <v>0</v>
      </c>
      <c r="AA21" s="2">
        <f t="shared" si="115"/>
        <v>0</v>
      </c>
      <c r="AB21" s="2">
        <f t="shared" si="116"/>
        <v>0</v>
      </c>
      <c r="AC21" s="2">
        <f t="shared" si="117"/>
        <v>0</v>
      </c>
      <c r="AD21" s="2">
        <f t="shared" si="23"/>
        <v>0</v>
      </c>
      <c r="AF21" s="5">
        <v>4.7500000000000001E-2</v>
      </c>
      <c r="AG21" s="8"/>
      <c r="AH21" s="2">
        <f t="shared" si="118"/>
        <v>0</v>
      </c>
      <c r="AI21" s="2">
        <f t="shared" si="119"/>
        <v>0</v>
      </c>
      <c r="AJ21" s="2">
        <f t="shared" si="120"/>
        <v>0</v>
      </c>
      <c r="AK21" s="2">
        <f t="shared" si="121"/>
        <v>0</v>
      </c>
      <c r="AL21" s="2">
        <f t="shared" si="28"/>
        <v>0</v>
      </c>
      <c r="AN21" s="5">
        <v>4.4999999999999998E-2</v>
      </c>
      <c r="AO21" s="8"/>
      <c r="AP21" s="2">
        <f t="shared" si="122"/>
        <v>0</v>
      </c>
      <c r="AQ21" s="2">
        <f t="shared" si="123"/>
        <v>0</v>
      </c>
      <c r="AR21" s="2">
        <f t="shared" si="124"/>
        <v>0</v>
      </c>
      <c r="AS21" s="2">
        <f t="shared" si="125"/>
        <v>0</v>
      </c>
      <c r="AT21" s="2">
        <f t="shared" si="33"/>
        <v>0</v>
      </c>
      <c r="BK21" s="5"/>
      <c r="BL21" s="5">
        <v>0.06</v>
      </c>
      <c r="BM21" s="78"/>
      <c r="BN21" s="2">
        <f t="shared" si="126"/>
        <v>0</v>
      </c>
      <c r="BO21" s="2">
        <f t="shared" si="127"/>
        <v>0</v>
      </c>
      <c r="BP21" s="2">
        <f t="shared" si="172"/>
        <v>0</v>
      </c>
      <c r="BQ21" s="2">
        <f t="shared" si="128"/>
        <v>0</v>
      </c>
      <c r="BR21" s="2">
        <f t="shared" si="38"/>
        <v>0</v>
      </c>
      <c r="BS21" s="76">
        <f t="shared" si="39"/>
        <v>0</v>
      </c>
      <c r="CB21" s="5"/>
      <c r="CC21" s="5"/>
      <c r="CD21" s="5"/>
      <c r="CE21" s="5"/>
      <c r="CF21" s="5"/>
      <c r="CG21" s="5"/>
      <c r="CH21" s="5"/>
      <c r="CJ21" s="5">
        <v>4.2500000000000003E-2</v>
      </c>
      <c r="CK21" s="8"/>
      <c r="CL21" s="2">
        <f t="shared" si="180"/>
        <v>0</v>
      </c>
      <c r="CM21" s="2">
        <f t="shared" si="181"/>
        <v>0</v>
      </c>
      <c r="CN21" s="2">
        <f t="shared" si="182"/>
        <v>0</v>
      </c>
      <c r="CO21" s="2">
        <f t="shared" si="183"/>
        <v>0</v>
      </c>
      <c r="CP21" s="2">
        <f t="shared" si="184"/>
        <v>0</v>
      </c>
      <c r="CR21" s="5">
        <v>0.05</v>
      </c>
      <c r="CS21" s="5"/>
      <c r="CT21" s="2">
        <f t="shared" si="141"/>
        <v>0</v>
      </c>
      <c r="CU21" s="2">
        <f t="shared" si="142"/>
        <v>0</v>
      </c>
      <c r="CV21" s="2">
        <f t="shared" si="143"/>
        <v>0</v>
      </c>
      <c r="CW21" s="2">
        <f t="shared" si="144"/>
        <v>0</v>
      </c>
      <c r="CX21" s="2">
        <f t="shared" si="59"/>
        <v>0</v>
      </c>
      <c r="CZ21" s="34">
        <v>5.5E-2</v>
      </c>
      <c r="DA21" s="78"/>
      <c r="DB21" s="2">
        <f t="shared" si="145"/>
        <v>0</v>
      </c>
      <c r="DC21" s="2">
        <f t="shared" si="146"/>
        <v>0</v>
      </c>
      <c r="DD21" s="2">
        <f t="shared" si="173"/>
        <v>0</v>
      </c>
      <c r="DE21" s="2">
        <f t="shared" si="147"/>
        <v>0</v>
      </c>
      <c r="DF21" s="2">
        <f t="shared" si="64"/>
        <v>0</v>
      </c>
      <c r="DG21" s="5"/>
      <c r="DH21" s="5">
        <v>4.7500000000000001E-2</v>
      </c>
      <c r="DI21" s="5"/>
      <c r="DJ21" s="2">
        <f t="shared" si="148"/>
        <v>0</v>
      </c>
      <c r="DK21" s="2">
        <f t="shared" si="149"/>
        <v>0</v>
      </c>
      <c r="DL21" s="2">
        <f t="shared" si="150"/>
        <v>0</v>
      </c>
      <c r="DM21" s="2">
        <f t="shared" si="151"/>
        <v>0</v>
      </c>
      <c r="DN21" s="2">
        <f t="shared" si="69"/>
        <v>0</v>
      </c>
      <c r="DP21" s="5">
        <v>0.05</v>
      </c>
      <c r="DQ21" s="5"/>
      <c r="DR21" s="2">
        <f t="shared" si="152"/>
        <v>0</v>
      </c>
      <c r="DS21" s="2">
        <f t="shared" si="153"/>
        <v>0</v>
      </c>
      <c r="DT21" s="2">
        <f t="shared" si="154"/>
        <v>0</v>
      </c>
      <c r="DU21" s="2">
        <f t="shared" si="155"/>
        <v>0</v>
      </c>
      <c r="DV21" s="2">
        <f t="shared" si="74"/>
        <v>0</v>
      </c>
      <c r="DW21" s="5"/>
      <c r="DX21" s="5">
        <v>4.2500000000000003E-2</v>
      </c>
      <c r="DY21" s="5"/>
      <c r="DZ21" s="2">
        <f t="shared" si="156"/>
        <v>0</v>
      </c>
      <c r="EA21" s="2">
        <f t="shared" si="157"/>
        <v>0</v>
      </c>
      <c r="EB21" s="2">
        <f t="shared" si="158"/>
        <v>0</v>
      </c>
      <c r="EC21" s="2">
        <f t="shared" si="159"/>
        <v>0</v>
      </c>
      <c r="ED21" s="2">
        <f t="shared" si="79"/>
        <v>0</v>
      </c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>
        <v>0.06</v>
      </c>
      <c r="FE21" s="78"/>
      <c r="FF21" s="2">
        <f t="shared" si="169"/>
        <v>0</v>
      </c>
      <c r="FG21" s="2">
        <f t="shared" si="170"/>
        <v>0</v>
      </c>
      <c r="FH21" s="2">
        <f t="shared" si="174"/>
        <v>0</v>
      </c>
      <c r="FI21" s="2">
        <f t="shared" si="171"/>
        <v>0</v>
      </c>
      <c r="FJ21" s="2">
        <f t="shared" si="99"/>
        <v>0</v>
      </c>
      <c r="FK21" s="76">
        <f t="shared" si="100"/>
        <v>0</v>
      </c>
      <c r="FM21" s="54">
        <f t="shared" si="101"/>
        <v>0</v>
      </c>
      <c r="FN21" s="55">
        <f t="shared" si="102"/>
        <v>0</v>
      </c>
      <c r="FO21" s="53"/>
      <c r="FP21" s="56" t="str">
        <f t="shared" si="103"/>
        <v/>
      </c>
    </row>
    <row r="22" spans="1:175" ht="15.5" x14ac:dyDescent="0.35">
      <c r="A22">
        <f t="shared" si="0"/>
        <v>4</v>
      </c>
      <c r="B22">
        <f t="shared" si="3"/>
        <v>48</v>
      </c>
      <c r="C22" s="1">
        <f t="shared" si="104"/>
        <v>20</v>
      </c>
      <c r="D22" s="1">
        <f t="shared" si="5"/>
        <v>3</v>
      </c>
      <c r="E22" s="1">
        <f t="shared" si="105"/>
        <v>2030</v>
      </c>
      <c r="F22" s="3">
        <f t="shared" si="1"/>
        <v>47562</v>
      </c>
      <c r="G22" s="2">
        <f t="shared" si="106"/>
        <v>90</v>
      </c>
      <c r="H22" s="5">
        <f>+H21</f>
        <v>4.7500000000000001E-2</v>
      </c>
      <c r="I22" s="5"/>
      <c r="J22" s="2">
        <f t="shared" si="107"/>
        <v>0</v>
      </c>
      <c r="K22" s="2">
        <f t="shared" si="108"/>
        <v>0</v>
      </c>
      <c r="L22" s="2">
        <f t="shared" si="109"/>
        <v>0</v>
      </c>
      <c r="M22" s="2">
        <f t="shared" si="110"/>
        <v>0</v>
      </c>
      <c r="N22" s="2">
        <f t="shared" si="13"/>
        <v>0</v>
      </c>
      <c r="P22" s="5"/>
      <c r="Q22" s="5"/>
      <c r="R22" s="5"/>
      <c r="S22" s="5"/>
      <c r="T22" s="5"/>
      <c r="U22" s="5"/>
      <c r="V22" s="5"/>
      <c r="X22" s="5">
        <v>4.2500000000000003E-2</v>
      </c>
      <c r="Y22" s="8"/>
      <c r="Z22" s="2">
        <f t="shared" si="114"/>
        <v>0</v>
      </c>
      <c r="AA22" s="2">
        <f t="shared" si="115"/>
        <v>0</v>
      </c>
      <c r="AB22" s="2">
        <f t="shared" si="116"/>
        <v>0</v>
      </c>
      <c r="AC22" s="2">
        <f t="shared" si="117"/>
        <v>0</v>
      </c>
      <c r="AD22" s="2">
        <f t="shared" si="23"/>
        <v>0</v>
      </c>
      <c r="AF22" s="34">
        <v>4.7500000000000001E-2</v>
      </c>
      <c r="AG22" s="8"/>
      <c r="AH22" s="2">
        <f t="shared" si="118"/>
        <v>0</v>
      </c>
      <c r="AI22" s="2">
        <f t="shared" si="119"/>
        <v>0</v>
      </c>
      <c r="AJ22" s="2">
        <f t="shared" si="120"/>
        <v>0</v>
      </c>
      <c r="AK22" s="2">
        <f t="shared" si="121"/>
        <v>0</v>
      </c>
      <c r="AL22" s="2">
        <f t="shared" si="28"/>
        <v>0</v>
      </c>
      <c r="AN22" s="5">
        <v>4.4999999999999998E-2</v>
      </c>
      <c r="AO22" s="8"/>
      <c r="AP22" s="2">
        <f t="shared" si="122"/>
        <v>0</v>
      </c>
      <c r="AQ22" s="2">
        <f t="shared" si="123"/>
        <v>0</v>
      </c>
      <c r="AR22" s="2">
        <f t="shared" si="124"/>
        <v>0</v>
      </c>
      <c r="AS22" s="2">
        <f t="shared" si="125"/>
        <v>0</v>
      </c>
      <c r="AT22" s="2">
        <f t="shared" si="33"/>
        <v>0</v>
      </c>
      <c r="AV22" s="5"/>
      <c r="AW22" s="5"/>
      <c r="AX22" s="5"/>
      <c r="AY22" s="5"/>
      <c r="AZ22" s="5"/>
      <c r="BA22" s="5"/>
      <c r="BB22" s="5"/>
      <c r="BK22" s="5"/>
      <c r="BL22" s="5">
        <v>0.06</v>
      </c>
      <c r="BM22" s="5"/>
      <c r="BN22" s="2">
        <f t="shared" si="126"/>
        <v>0</v>
      </c>
      <c r="BO22" s="2">
        <f t="shared" si="127"/>
        <v>0</v>
      </c>
      <c r="BP22" s="2">
        <f t="shared" si="172"/>
        <v>0</v>
      </c>
      <c r="BQ22" s="2">
        <f t="shared" si="128"/>
        <v>0</v>
      </c>
      <c r="BR22" s="2">
        <f t="shared" si="38"/>
        <v>0</v>
      </c>
      <c r="BS22" s="76">
        <f t="shared" si="39"/>
        <v>0</v>
      </c>
      <c r="BT22" s="5"/>
      <c r="BU22" s="5"/>
      <c r="BV22" s="5"/>
      <c r="BW22" s="5"/>
      <c r="BX22" s="5"/>
      <c r="BY22" s="5"/>
      <c r="BZ22" s="5"/>
      <c r="CB22" s="5"/>
      <c r="CC22" s="5"/>
      <c r="CD22" s="5"/>
      <c r="CE22" s="5"/>
      <c r="CF22" s="5"/>
      <c r="CG22" s="5"/>
      <c r="CH22" s="5"/>
      <c r="CJ22" s="5">
        <v>4.2500000000000003E-2</v>
      </c>
      <c r="CK22" s="8"/>
      <c r="CL22" s="2">
        <f t="shared" si="180"/>
        <v>0</v>
      </c>
      <c r="CM22" s="2">
        <f t="shared" si="181"/>
        <v>0</v>
      </c>
      <c r="CN22" s="2">
        <f t="shared" si="182"/>
        <v>0</v>
      </c>
      <c r="CO22" s="2">
        <f t="shared" si="183"/>
        <v>0</v>
      </c>
      <c r="CP22" s="2">
        <f t="shared" si="184"/>
        <v>0</v>
      </c>
      <c r="CR22" s="5">
        <v>0.05</v>
      </c>
      <c r="CS22" s="5"/>
      <c r="CT22" s="2">
        <f t="shared" si="141"/>
        <v>0</v>
      </c>
      <c r="CU22" s="2">
        <f t="shared" si="142"/>
        <v>0</v>
      </c>
      <c r="CV22" s="2">
        <f t="shared" si="143"/>
        <v>0</v>
      </c>
      <c r="CW22" s="2">
        <f t="shared" si="144"/>
        <v>0</v>
      </c>
      <c r="CX22" s="2">
        <f t="shared" si="59"/>
        <v>0</v>
      </c>
      <c r="CY22" s="5"/>
      <c r="CZ22" s="5">
        <v>0.06</v>
      </c>
      <c r="DA22" s="5"/>
      <c r="DB22" s="2">
        <f t="shared" si="145"/>
        <v>0</v>
      </c>
      <c r="DC22" s="2">
        <f t="shared" si="146"/>
        <v>0</v>
      </c>
      <c r="DD22" s="2">
        <f t="shared" si="173"/>
        <v>0</v>
      </c>
      <c r="DE22" s="2">
        <f t="shared" si="147"/>
        <v>0</v>
      </c>
      <c r="DF22" s="2">
        <f t="shared" si="64"/>
        <v>0</v>
      </c>
      <c r="DG22" s="5"/>
      <c r="DH22" s="5">
        <v>4.7500000000000001E-2</v>
      </c>
      <c r="DI22" s="5">
        <v>1</v>
      </c>
      <c r="DJ22" s="2">
        <f t="shared" ref="DJ22" si="188">IF(DK22&lt;&gt;0,DI22*DM21,0)</f>
        <v>0</v>
      </c>
      <c r="DK22" s="2">
        <f t="shared" ref="DK22" si="189">IF(MONTH($F22)=DM$3,DM21*DH22*($G21+$G22)/365,0)+IF(MONTH($F22)=DM$4,DM21*DH22*($G21+$G22)/365,0)</f>
        <v>0</v>
      </c>
      <c r="DL22" s="2">
        <f t="shared" ref="DL22" si="190">+DK22*(1-DJ$4)</f>
        <v>0</v>
      </c>
      <c r="DM22" s="2">
        <f t="shared" ref="DM22" si="191">+DM21-DJ22</f>
        <v>0</v>
      </c>
      <c r="DN22" s="2">
        <f t="shared" ref="DN22" si="192">DJ22+DL22</f>
        <v>0</v>
      </c>
      <c r="DO22" s="5"/>
      <c r="DP22" s="5">
        <v>0.05</v>
      </c>
      <c r="DQ22" s="5"/>
      <c r="DR22" s="2">
        <f t="shared" si="152"/>
        <v>0</v>
      </c>
      <c r="DS22" s="2">
        <f t="shared" si="153"/>
        <v>0</v>
      </c>
      <c r="DT22" s="2">
        <f t="shared" si="154"/>
        <v>0</v>
      </c>
      <c r="DU22" s="2">
        <f t="shared" si="155"/>
        <v>0</v>
      </c>
      <c r="DV22" s="2">
        <f t="shared" si="74"/>
        <v>0</v>
      </c>
      <c r="DW22" s="5"/>
      <c r="DX22" s="5">
        <v>4.2500000000000003E-2</v>
      </c>
      <c r="DY22" s="5"/>
      <c r="DZ22" s="2">
        <f t="shared" si="156"/>
        <v>0</v>
      </c>
      <c r="EA22" s="2">
        <f t="shared" si="157"/>
        <v>0</v>
      </c>
      <c r="EB22" s="2">
        <f t="shared" si="158"/>
        <v>0</v>
      </c>
      <c r="EC22" s="2">
        <f t="shared" si="159"/>
        <v>0</v>
      </c>
      <c r="ED22" s="2">
        <f t="shared" si="79"/>
        <v>0</v>
      </c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>
        <v>0.06</v>
      </c>
      <c r="FE22" s="5"/>
      <c r="FF22" s="2">
        <f t="shared" si="169"/>
        <v>0</v>
      </c>
      <c r="FG22" s="2">
        <f t="shared" si="170"/>
        <v>0</v>
      </c>
      <c r="FH22" s="2">
        <f t="shared" si="174"/>
        <v>0</v>
      </c>
      <c r="FI22" s="2">
        <f t="shared" si="171"/>
        <v>0</v>
      </c>
      <c r="FJ22" s="2">
        <f t="shared" si="99"/>
        <v>0</v>
      </c>
      <c r="FK22" s="76">
        <f t="shared" si="100"/>
        <v>0</v>
      </c>
      <c r="FL22" s="5"/>
      <c r="FM22" s="54">
        <f t="shared" si="101"/>
        <v>0</v>
      </c>
      <c r="FN22" s="55">
        <f t="shared" si="102"/>
        <v>0</v>
      </c>
      <c r="FO22" s="53"/>
      <c r="FP22" s="56" t="str">
        <f t="shared" si="103"/>
        <v/>
      </c>
    </row>
    <row r="23" spans="1:175" ht="15.5" x14ac:dyDescent="0.35">
      <c r="A23">
        <f t="shared" si="0"/>
        <v>5</v>
      </c>
      <c r="B23">
        <f t="shared" si="3"/>
        <v>51</v>
      </c>
      <c r="C23" s="1">
        <f t="shared" si="104"/>
        <v>20</v>
      </c>
      <c r="D23" s="1">
        <f t="shared" si="5"/>
        <v>6</v>
      </c>
      <c r="E23" s="1">
        <f t="shared" si="105"/>
        <v>2030</v>
      </c>
      <c r="F23" s="3">
        <f t="shared" si="1"/>
        <v>47654</v>
      </c>
      <c r="G23" s="2">
        <f t="shared" ref="G23:G29" si="193">+F23-F22</f>
        <v>92</v>
      </c>
      <c r="H23" s="5">
        <f t="shared" ref="H23:H29" si="194">+H22</f>
        <v>4.7500000000000001E-2</v>
      </c>
      <c r="I23" s="5"/>
      <c r="J23" s="2">
        <f t="shared" si="107"/>
        <v>0</v>
      </c>
      <c r="K23" s="2">
        <f t="shared" si="108"/>
        <v>0</v>
      </c>
      <c r="L23" s="2">
        <f t="shared" si="109"/>
        <v>0</v>
      </c>
      <c r="M23" s="2">
        <f t="shared" si="110"/>
        <v>0</v>
      </c>
      <c r="N23" s="2">
        <f t="shared" si="13"/>
        <v>0</v>
      </c>
      <c r="P23" s="5"/>
      <c r="Q23" s="5"/>
      <c r="R23" s="5"/>
      <c r="S23" s="5"/>
      <c r="T23" s="5"/>
      <c r="U23" s="5"/>
      <c r="V23" s="5"/>
      <c r="X23" s="5">
        <v>4.2500000000000003E-2</v>
      </c>
      <c r="Y23" s="8"/>
      <c r="Z23" s="2">
        <f t="shared" si="114"/>
        <v>0</v>
      </c>
      <c r="AA23" s="2">
        <f t="shared" si="115"/>
        <v>0</v>
      </c>
      <c r="AB23" s="2">
        <f t="shared" si="116"/>
        <v>0</v>
      </c>
      <c r="AC23" s="2">
        <f t="shared" si="117"/>
        <v>0</v>
      </c>
      <c r="AD23" s="2">
        <f t="shared" si="23"/>
        <v>0</v>
      </c>
      <c r="AF23" s="5">
        <v>0.05</v>
      </c>
      <c r="AG23" s="8"/>
      <c r="AH23" s="2">
        <f t="shared" si="118"/>
        <v>0</v>
      </c>
      <c r="AI23" s="2">
        <f t="shared" si="119"/>
        <v>0</v>
      </c>
      <c r="AJ23" s="2">
        <f t="shared" si="120"/>
        <v>0</v>
      </c>
      <c r="AK23" s="2">
        <f t="shared" si="121"/>
        <v>0</v>
      </c>
      <c r="AL23" s="2">
        <f t="shared" si="28"/>
        <v>0</v>
      </c>
      <c r="AN23" s="5">
        <v>4.4999999999999998E-2</v>
      </c>
      <c r="AO23" s="8">
        <v>1</v>
      </c>
      <c r="AP23" s="2">
        <f t="shared" si="122"/>
        <v>0</v>
      </c>
      <c r="AQ23" s="2">
        <f t="shared" si="123"/>
        <v>0</v>
      </c>
      <c r="AR23" s="2">
        <f t="shared" si="124"/>
        <v>0</v>
      </c>
      <c r="AS23" s="2">
        <f t="shared" si="125"/>
        <v>0</v>
      </c>
      <c r="AT23" s="2">
        <f t="shared" si="33"/>
        <v>0</v>
      </c>
      <c r="AV23" s="5"/>
      <c r="AW23" s="5"/>
      <c r="AX23" s="5"/>
      <c r="AY23" s="5"/>
      <c r="AZ23" s="5"/>
      <c r="BA23" s="5"/>
      <c r="BB23" s="5"/>
      <c r="BL23" s="5">
        <v>0.06</v>
      </c>
      <c r="BM23" s="78"/>
      <c r="BN23" s="2">
        <f>IF(BM23&gt;0,BM23*BQ22,0)</f>
        <v>0</v>
      </c>
      <c r="BO23" s="2">
        <f t="shared" si="127"/>
        <v>0</v>
      </c>
      <c r="BP23" s="2">
        <f t="shared" si="172"/>
        <v>0</v>
      </c>
      <c r="BQ23" s="2">
        <f t="shared" si="128"/>
        <v>0</v>
      </c>
      <c r="BR23" s="2">
        <f t="shared" si="38"/>
        <v>0</v>
      </c>
      <c r="BS23" s="76">
        <f t="shared" si="39"/>
        <v>0</v>
      </c>
      <c r="BT23" s="5"/>
      <c r="BU23" s="5"/>
      <c r="BV23" s="5"/>
      <c r="BW23" s="5"/>
      <c r="BX23" s="5"/>
      <c r="BY23" s="5"/>
      <c r="BZ23" s="5"/>
      <c r="CB23" s="5"/>
      <c r="CC23" s="5"/>
      <c r="CD23" s="5"/>
      <c r="CE23" s="5"/>
      <c r="CF23" s="5"/>
      <c r="CG23" s="5"/>
      <c r="CH23" s="5"/>
      <c r="CJ23" s="5">
        <v>4.2500000000000003E-2</v>
      </c>
      <c r="CK23" s="8"/>
      <c r="CL23" s="2">
        <f t="shared" si="180"/>
        <v>0</v>
      </c>
      <c r="CM23" s="2">
        <f t="shared" si="181"/>
        <v>0</v>
      </c>
      <c r="CN23" s="2">
        <f t="shared" si="182"/>
        <v>0</v>
      </c>
      <c r="CO23" s="2">
        <f t="shared" si="183"/>
        <v>0</v>
      </c>
      <c r="CP23" s="2">
        <f t="shared" si="184"/>
        <v>0</v>
      </c>
      <c r="CR23" s="5">
        <v>0.05</v>
      </c>
      <c r="CS23" s="5"/>
      <c r="CT23" s="2">
        <f t="shared" si="141"/>
        <v>0</v>
      </c>
      <c r="CU23" s="2">
        <f t="shared" si="142"/>
        <v>0</v>
      </c>
      <c r="CV23" s="2">
        <f t="shared" si="143"/>
        <v>0</v>
      </c>
      <c r="CW23" s="2">
        <f t="shared" si="144"/>
        <v>0</v>
      </c>
      <c r="CX23" s="2">
        <f t="shared" si="59"/>
        <v>0</v>
      </c>
      <c r="CY23" s="5"/>
      <c r="CZ23" s="5">
        <v>0.06</v>
      </c>
      <c r="DA23" s="78"/>
      <c r="DB23" s="2">
        <f>IF(DA23&gt;0,DA23*DE22,0)</f>
        <v>0</v>
      </c>
      <c r="DC23" s="2">
        <f t="shared" si="146"/>
        <v>0</v>
      </c>
      <c r="DD23" s="2">
        <f t="shared" si="173"/>
        <v>0</v>
      </c>
      <c r="DE23" s="2">
        <f t="shared" si="147"/>
        <v>0</v>
      </c>
      <c r="DF23" s="2">
        <f t="shared" si="64"/>
        <v>0</v>
      </c>
      <c r="DH23" s="5"/>
      <c r="DO23" s="5"/>
      <c r="DP23" s="5">
        <v>0.05</v>
      </c>
      <c r="DQ23" s="5"/>
      <c r="DR23" s="2">
        <f t="shared" si="152"/>
        <v>0</v>
      </c>
      <c r="DS23" s="2">
        <f t="shared" si="153"/>
        <v>0</v>
      </c>
      <c r="DT23" s="2">
        <f t="shared" si="154"/>
        <v>0</v>
      </c>
      <c r="DU23" s="2">
        <f t="shared" si="155"/>
        <v>0</v>
      </c>
      <c r="DV23" s="2">
        <f t="shared" si="74"/>
        <v>0</v>
      </c>
      <c r="DX23" s="5">
        <v>4.2500000000000003E-2</v>
      </c>
      <c r="DY23" s="5"/>
      <c r="DZ23" s="2">
        <f t="shared" ref="DZ23:DZ26" si="195">IF(EA23&lt;&gt;0,DY23*EC22,0)</f>
        <v>0</v>
      </c>
      <c r="EA23" s="2">
        <f t="shared" ref="EA23:EA26" si="196">IF(MONTH($F23)=EC$3,EC22*DX23*($G22+$G23)/365,0)+IF(MONTH($F23)=EC$4,EC22*DX23*($G22+$G23)/365,0)</f>
        <v>0</v>
      </c>
      <c r="EB23" s="2">
        <f t="shared" ref="EB23:EB26" si="197">+EA23*(1-DZ$4)</f>
        <v>0</v>
      </c>
      <c r="EC23" s="2">
        <f t="shared" ref="EC23:EC26" si="198">+EC22-DZ23</f>
        <v>0</v>
      </c>
      <c r="ED23" s="2">
        <f t="shared" ref="ED23:ED26" si="199">DZ23+EB23</f>
        <v>0</v>
      </c>
      <c r="FD23" s="5">
        <v>0.06</v>
      </c>
      <c r="FE23" s="78">
        <v>1</v>
      </c>
      <c r="FF23" s="2">
        <f>IF(FE23&gt;0,FE23*FI22,0)</f>
        <v>0</v>
      </c>
      <c r="FG23" s="2">
        <f t="shared" si="170"/>
        <v>0</v>
      </c>
      <c r="FH23" s="2">
        <f t="shared" si="174"/>
        <v>0</v>
      </c>
      <c r="FI23" s="2">
        <f t="shared" si="171"/>
        <v>0</v>
      </c>
      <c r="FJ23" s="2">
        <f t="shared" si="99"/>
        <v>0</v>
      </c>
      <c r="FK23" s="76">
        <f t="shared" si="100"/>
        <v>0</v>
      </c>
      <c r="FL23" s="5"/>
      <c r="FM23" s="54">
        <f t="shared" si="101"/>
        <v>0</v>
      </c>
      <c r="FN23" s="55">
        <f t="shared" si="102"/>
        <v>0</v>
      </c>
      <c r="FO23" s="53"/>
      <c r="FP23" s="56" t="str">
        <f t="shared" si="103"/>
        <v/>
      </c>
    </row>
    <row r="24" spans="1:175" ht="15.5" x14ac:dyDescent="0.35">
      <c r="A24">
        <f t="shared" si="0"/>
        <v>6</v>
      </c>
      <c r="B24">
        <f t="shared" si="3"/>
        <v>54</v>
      </c>
      <c r="C24" s="1">
        <f t="shared" si="104"/>
        <v>20</v>
      </c>
      <c r="D24" s="1">
        <f t="shared" si="5"/>
        <v>9</v>
      </c>
      <c r="E24" s="1">
        <f t="shared" si="105"/>
        <v>2030</v>
      </c>
      <c r="F24" s="3">
        <f t="shared" si="1"/>
        <v>47746</v>
      </c>
      <c r="G24" s="2">
        <f t="shared" si="193"/>
        <v>92</v>
      </c>
      <c r="H24" s="5">
        <f t="shared" si="194"/>
        <v>4.7500000000000001E-2</v>
      </c>
      <c r="I24" s="5"/>
      <c r="J24" s="2">
        <f t="shared" si="107"/>
        <v>0</v>
      </c>
      <c r="K24" s="2">
        <f t="shared" si="108"/>
        <v>0</v>
      </c>
      <c r="L24" s="2">
        <f t="shared" si="109"/>
        <v>0</v>
      </c>
      <c r="M24" s="2">
        <f t="shared" si="110"/>
        <v>0</v>
      </c>
      <c r="N24" s="2">
        <f t="shared" si="13"/>
        <v>0</v>
      </c>
      <c r="P24" s="5"/>
      <c r="X24" s="5">
        <v>4.2500000000000003E-2</v>
      </c>
      <c r="Y24" s="8"/>
      <c r="Z24" s="2">
        <f t="shared" si="114"/>
        <v>0</v>
      </c>
      <c r="AA24" s="2">
        <f t="shared" si="115"/>
        <v>0</v>
      </c>
      <c r="AB24" s="2">
        <f t="shared" si="116"/>
        <v>0</v>
      </c>
      <c r="AC24" s="2">
        <f t="shared" si="117"/>
        <v>0</v>
      </c>
      <c r="AD24" s="2">
        <f t="shared" si="23"/>
        <v>0</v>
      </c>
      <c r="AF24" s="5">
        <v>0.05</v>
      </c>
      <c r="AG24" s="8"/>
      <c r="AH24" s="2">
        <f t="shared" si="118"/>
        <v>0</v>
      </c>
      <c r="AI24" s="2">
        <f t="shared" si="119"/>
        <v>0</v>
      </c>
      <c r="AJ24" s="2">
        <f t="shared" si="120"/>
        <v>0</v>
      </c>
      <c r="AK24" s="2">
        <f t="shared" si="121"/>
        <v>0</v>
      </c>
      <c r="AL24" s="2">
        <f t="shared" si="28"/>
        <v>0</v>
      </c>
      <c r="BD24" s="5"/>
      <c r="BE24" s="5"/>
      <c r="BF24" s="5"/>
      <c r="BG24" s="5"/>
      <c r="BH24" s="5"/>
      <c r="BI24" s="5"/>
      <c r="BJ24" s="5"/>
      <c r="BL24" s="5">
        <v>0.06</v>
      </c>
      <c r="BM24" s="78">
        <v>1</v>
      </c>
      <c r="BN24" s="2">
        <f>IF(BM24&gt;0,BM24*BQ23,0)</f>
        <v>0</v>
      </c>
      <c r="BO24" s="2">
        <f t="shared" si="127"/>
        <v>0</v>
      </c>
      <c r="BP24" s="2">
        <f t="shared" si="172"/>
        <v>0</v>
      </c>
      <c r="BQ24" s="2">
        <f t="shared" si="128"/>
        <v>0</v>
      </c>
      <c r="BR24" s="2">
        <f t="shared" si="38"/>
        <v>0</v>
      </c>
      <c r="BS24" s="76">
        <f t="shared" si="39"/>
        <v>0</v>
      </c>
      <c r="CJ24" s="5">
        <v>4.2500000000000003E-2</v>
      </c>
      <c r="CK24" s="8">
        <v>1</v>
      </c>
      <c r="CL24" s="2">
        <f t="shared" ref="CL24" si="200">IF(CM24&lt;&gt;0,CK24*CO23,0)</f>
        <v>0</v>
      </c>
      <c r="CM24" s="2">
        <f t="shared" ref="CM24" si="201">IF(MONTH($F24)=CO$3,CO23*CJ24*($G23+$G24)/365,0)+IF(MONTH($F24)=CO$4,CO23*CJ24*($G23+$G24)/365,0)</f>
        <v>0</v>
      </c>
      <c r="CN24" s="2">
        <f t="shared" ref="CN24" si="202">+CM24*(1-CL$4)</f>
        <v>0</v>
      </c>
      <c r="CO24" s="2">
        <f t="shared" ref="CO24" si="203">+CO23-CL24</f>
        <v>0</v>
      </c>
      <c r="CP24" s="2">
        <f t="shared" ref="CP24" si="204">CL24+CN24</f>
        <v>0</v>
      </c>
      <c r="CR24" s="5">
        <v>0.05</v>
      </c>
      <c r="CS24" s="5"/>
      <c r="CT24" s="2">
        <f t="shared" si="141"/>
        <v>0</v>
      </c>
      <c r="CU24" s="2">
        <f t="shared" si="142"/>
        <v>0</v>
      </c>
      <c r="CV24" s="2">
        <f t="shared" si="143"/>
        <v>0</v>
      </c>
      <c r="CW24" s="2">
        <f t="shared" si="144"/>
        <v>0</v>
      </c>
      <c r="CX24" s="2">
        <f t="shared" si="59"/>
        <v>0</v>
      </c>
      <c r="CZ24" s="5">
        <v>0.06</v>
      </c>
      <c r="DA24" s="78"/>
      <c r="DB24" s="2">
        <f>IF(DA24&gt;0,DA24*DE23,0)</f>
        <v>0</v>
      </c>
      <c r="DC24" s="2">
        <f t="shared" si="146"/>
        <v>0</v>
      </c>
      <c r="DD24" s="2">
        <f t="shared" si="173"/>
        <v>0</v>
      </c>
      <c r="DE24" s="2">
        <f t="shared" si="147"/>
        <v>0</v>
      </c>
      <c r="DF24" s="2">
        <f t="shared" si="64"/>
        <v>0</v>
      </c>
      <c r="DH24" s="5"/>
      <c r="DP24" s="5">
        <v>0.05</v>
      </c>
      <c r="DQ24" s="5"/>
      <c r="DR24" s="2">
        <f t="shared" si="152"/>
        <v>0</v>
      </c>
      <c r="DS24" s="2">
        <f t="shared" si="153"/>
        <v>0</v>
      </c>
      <c r="DT24" s="2">
        <f t="shared" si="154"/>
        <v>0</v>
      </c>
      <c r="DU24" s="2">
        <f t="shared" si="155"/>
        <v>0</v>
      </c>
      <c r="DV24" s="2">
        <f t="shared" si="74"/>
        <v>0</v>
      </c>
      <c r="DX24" s="5">
        <v>4.2500000000000003E-2</v>
      </c>
      <c r="DY24" s="5"/>
      <c r="DZ24" s="2">
        <f t="shared" si="195"/>
        <v>0</v>
      </c>
      <c r="EA24" s="2">
        <f t="shared" si="196"/>
        <v>0</v>
      </c>
      <c r="EB24" s="2">
        <f t="shared" si="197"/>
        <v>0</v>
      </c>
      <c r="EC24" s="2">
        <f t="shared" si="198"/>
        <v>0</v>
      </c>
      <c r="ED24" s="2">
        <f t="shared" si="199"/>
        <v>0</v>
      </c>
      <c r="FM24" s="54">
        <f t="shared" si="101"/>
        <v>0</v>
      </c>
      <c r="FN24" s="55">
        <f t="shared" si="102"/>
        <v>0</v>
      </c>
      <c r="FO24" s="53"/>
      <c r="FP24" s="56" t="str">
        <f t="shared" si="103"/>
        <v/>
      </c>
      <c r="FQ24" s="5"/>
      <c r="FR24" s="5"/>
      <c r="FS24" s="5"/>
    </row>
    <row r="25" spans="1:175" ht="15.5" x14ac:dyDescent="0.35">
      <c r="A25">
        <f t="shared" si="0"/>
        <v>6</v>
      </c>
      <c r="B25">
        <f t="shared" si="3"/>
        <v>57</v>
      </c>
      <c r="C25" s="1">
        <f t="shared" si="104"/>
        <v>20</v>
      </c>
      <c r="D25" s="1">
        <f t="shared" si="5"/>
        <v>12</v>
      </c>
      <c r="E25" s="1">
        <f t="shared" si="105"/>
        <v>2030</v>
      </c>
      <c r="F25" s="3">
        <f t="shared" si="1"/>
        <v>47837</v>
      </c>
      <c r="G25" s="2">
        <f t="shared" si="193"/>
        <v>91</v>
      </c>
      <c r="H25" s="5">
        <f t="shared" si="194"/>
        <v>4.7500000000000001E-2</v>
      </c>
      <c r="I25" s="5"/>
      <c r="J25" s="2">
        <f t="shared" si="107"/>
        <v>0</v>
      </c>
      <c r="K25" s="2">
        <f t="shared" si="108"/>
        <v>0</v>
      </c>
      <c r="L25" s="2">
        <f t="shared" si="109"/>
        <v>0</v>
      </c>
      <c r="M25" s="2">
        <f t="shared" si="110"/>
        <v>0</v>
      </c>
      <c r="N25" s="2">
        <f t="shared" si="13"/>
        <v>0</v>
      </c>
      <c r="P25" s="5"/>
      <c r="X25" s="5">
        <v>4.2500000000000003E-2</v>
      </c>
      <c r="Y25" s="8">
        <v>1</v>
      </c>
      <c r="Z25" s="2">
        <f t="shared" si="114"/>
        <v>0</v>
      </c>
      <c r="AA25" s="2">
        <f t="shared" si="115"/>
        <v>0</v>
      </c>
      <c r="AB25" s="2">
        <f t="shared" si="116"/>
        <v>0</v>
      </c>
      <c r="AC25" s="2">
        <f t="shared" si="117"/>
        <v>0</v>
      </c>
      <c r="AD25" s="2">
        <f t="shared" si="23"/>
        <v>0</v>
      </c>
      <c r="AF25" s="5">
        <v>0.05</v>
      </c>
      <c r="AG25" s="8"/>
      <c r="AH25" s="2">
        <f t="shared" si="118"/>
        <v>0</v>
      </c>
      <c r="AI25" s="2">
        <f t="shared" si="119"/>
        <v>0</v>
      </c>
      <c r="AJ25" s="2">
        <f t="shared" si="120"/>
        <v>0</v>
      </c>
      <c r="AK25" s="2">
        <f t="shared" si="121"/>
        <v>0</v>
      </c>
      <c r="AL25" s="2">
        <f t="shared" si="28"/>
        <v>0</v>
      </c>
      <c r="BD25" s="5"/>
      <c r="BE25" s="5"/>
      <c r="BF25" s="5"/>
      <c r="BG25" s="5"/>
      <c r="BH25" s="5"/>
      <c r="BI25" s="5"/>
      <c r="BJ25" s="5"/>
      <c r="CR25" s="5">
        <v>0.05</v>
      </c>
      <c r="CS25" s="5"/>
      <c r="CT25" s="2">
        <f t="shared" si="141"/>
        <v>0</v>
      </c>
      <c r="CU25" s="2">
        <f t="shared" si="142"/>
        <v>0</v>
      </c>
      <c r="CV25" s="2">
        <f t="shared" si="143"/>
        <v>0</v>
      </c>
      <c r="CW25" s="2">
        <f t="shared" si="144"/>
        <v>0</v>
      </c>
      <c r="CX25" s="2">
        <f t="shared" si="59"/>
        <v>0</v>
      </c>
      <c r="CZ25" s="34">
        <v>0.06</v>
      </c>
      <c r="DA25" s="78">
        <v>1</v>
      </c>
      <c r="DB25" s="2">
        <f>IF(DA25&gt;0,DA25*DE24,0)</f>
        <v>0</v>
      </c>
      <c r="DC25" s="2">
        <f t="shared" si="146"/>
        <v>0</v>
      </c>
      <c r="DD25" s="2">
        <f t="shared" si="173"/>
        <v>0</v>
      </c>
      <c r="DE25" s="2">
        <f t="shared" si="147"/>
        <v>0</v>
      </c>
      <c r="DF25" s="2">
        <f t="shared" si="64"/>
        <v>0</v>
      </c>
      <c r="DH25" s="5"/>
      <c r="DP25" s="5">
        <v>0.05</v>
      </c>
      <c r="DQ25" s="5"/>
      <c r="DR25" s="2">
        <f t="shared" si="152"/>
        <v>0</v>
      </c>
      <c r="DS25" s="2">
        <f t="shared" si="153"/>
        <v>0</v>
      </c>
      <c r="DT25" s="2">
        <f t="shared" si="154"/>
        <v>0</v>
      </c>
      <c r="DU25" s="2">
        <f t="shared" si="155"/>
        <v>0</v>
      </c>
      <c r="DV25" s="2">
        <f t="shared" si="74"/>
        <v>0</v>
      </c>
      <c r="DX25" s="5">
        <v>4.2500000000000003E-2</v>
      </c>
      <c r="DY25" s="5"/>
      <c r="DZ25" s="2">
        <f t="shared" si="195"/>
        <v>0</v>
      </c>
      <c r="EA25" s="2">
        <f t="shared" si="196"/>
        <v>0</v>
      </c>
      <c r="EB25" s="2">
        <f t="shared" si="197"/>
        <v>0</v>
      </c>
      <c r="EC25" s="2">
        <f t="shared" si="198"/>
        <v>0</v>
      </c>
      <c r="ED25" s="2">
        <f t="shared" si="199"/>
        <v>0</v>
      </c>
      <c r="FM25" s="54">
        <f t="shared" si="101"/>
        <v>0</v>
      </c>
      <c r="FN25" s="55">
        <f t="shared" si="102"/>
        <v>0</v>
      </c>
      <c r="FO25" s="53"/>
      <c r="FP25" s="56" t="str">
        <f t="shared" si="103"/>
        <v/>
      </c>
      <c r="FQ25" s="5"/>
      <c r="FR25" s="5"/>
      <c r="FS25" s="5"/>
    </row>
    <row r="26" spans="1:175" ht="15.5" x14ac:dyDescent="0.35">
      <c r="A26">
        <f t="shared" si="0"/>
        <v>5</v>
      </c>
      <c r="B26">
        <f t="shared" si="3"/>
        <v>60</v>
      </c>
      <c r="C26" s="1">
        <f t="shared" si="104"/>
        <v>20</v>
      </c>
      <c r="D26" s="1">
        <f t="shared" si="5"/>
        <v>3</v>
      </c>
      <c r="E26" s="1">
        <f t="shared" si="105"/>
        <v>2031</v>
      </c>
      <c r="F26" s="3">
        <f t="shared" si="1"/>
        <v>47927</v>
      </c>
      <c r="G26" s="2">
        <f t="shared" si="193"/>
        <v>90</v>
      </c>
      <c r="H26" s="5">
        <f t="shared" si="194"/>
        <v>4.7500000000000001E-2</v>
      </c>
      <c r="I26" s="5"/>
      <c r="J26" s="2">
        <f t="shared" si="107"/>
        <v>0</v>
      </c>
      <c r="K26" s="2">
        <f t="shared" si="108"/>
        <v>0</v>
      </c>
      <c r="L26" s="2">
        <f t="shared" si="109"/>
        <v>0</v>
      </c>
      <c r="M26" s="2">
        <f t="shared" si="110"/>
        <v>0</v>
      </c>
      <c r="N26" s="2">
        <f t="shared" si="13"/>
        <v>0</v>
      </c>
      <c r="AF26" s="34">
        <v>0.05</v>
      </c>
      <c r="AG26" s="8">
        <v>1</v>
      </c>
      <c r="AH26" s="2">
        <f t="shared" si="118"/>
        <v>0</v>
      </c>
      <c r="AI26" s="2">
        <f t="shared" si="119"/>
        <v>0</v>
      </c>
      <c r="AJ26" s="2">
        <f t="shared" si="120"/>
        <v>0</v>
      </c>
      <c r="AK26" s="2">
        <f t="shared" si="121"/>
        <v>0</v>
      </c>
      <c r="AL26" s="2">
        <f t="shared" si="28"/>
        <v>0</v>
      </c>
      <c r="CR26" s="5">
        <v>0.05</v>
      </c>
      <c r="CS26" s="5"/>
      <c r="CT26" s="2">
        <f t="shared" si="141"/>
        <v>0</v>
      </c>
      <c r="CU26" s="2">
        <f t="shared" si="142"/>
        <v>0</v>
      </c>
      <c r="CV26" s="2">
        <f t="shared" si="143"/>
        <v>0</v>
      </c>
      <c r="CW26" s="2">
        <f t="shared" si="144"/>
        <v>0</v>
      </c>
      <c r="CX26" s="2">
        <f t="shared" si="59"/>
        <v>0</v>
      </c>
      <c r="DH26" s="5"/>
      <c r="DP26" s="5">
        <v>0.05</v>
      </c>
      <c r="DQ26" s="5"/>
      <c r="DR26" s="2">
        <f t="shared" si="152"/>
        <v>0</v>
      </c>
      <c r="DS26" s="2">
        <f t="shared" si="153"/>
        <v>0</v>
      </c>
      <c r="DT26" s="2">
        <f t="shared" si="154"/>
        <v>0</v>
      </c>
      <c r="DU26" s="2">
        <f t="shared" si="155"/>
        <v>0</v>
      </c>
      <c r="DV26" s="2">
        <f t="shared" si="74"/>
        <v>0</v>
      </c>
      <c r="DX26" s="5">
        <v>4.2500000000000003E-2</v>
      </c>
      <c r="DY26" s="5">
        <v>1</v>
      </c>
      <c r="DZ26" s="2">
        <f t="shared" si="195"/>
        <v>0</v>
      </c>
      <c r="EA26" s="2">
        <f t="shared" si="196"/>
        <v>0</v>
      </c>
      <c r="EB26" s="2">
        <f t="shared" si="197"/>
        <v>0</v>
      </c>
      <c r="EC26" s="2">
        <f t="shared" si="198"/>
        <v>0</v>
      </c>
      <c r="ED26" s="2">
        <f t="shared" si="199"/>
        <v>0</v>
      </c>
      <c r="FM26" s="54">
        <f t="shared" si="101"/>
        <v>0</v>
      </c>
      <c r="FN26" s="55">
        <f t="shared" si="102"/>
        <v>0</v>
      </c>
      <c r="FP26" s="56" t="str">
        <f t="shared" si="103"/>
        <v/>
      </c>
    </row>
    <row r="27" spans="1:175" ht="15.5" x14ac:dyDescent="0.35">
      <c r="A27">
        <f t="shared" ref="A27" si="205">WEEKDAY(DATE(E27,D27,20))</f>
        <v>6</v>
      </c>
      <c r="B27">
        <f t="shared" si="3"/>
        <v>63</v>
      </c>
      <c r="C27" s="1">
        <f t="shared" ref="C27" si="206">IF(A27=1,21,IF(A27=7,22,20))</f>
        <v>20</v>
      </c>
      <c r="D27" s="1">
        <f t="shared" si="5"/>
        <v>6</v>
      </c>
      <c r="E27" s="1">
        <f t="shared" ref="E27" si="207">IF(D27=3,E26+1,E26)</f>
        <v>2031</v>
      </c>
      <c r="F27" s="3">
        <f t="shared" ref="F27" si="208">DATE(E27,D27,C27)</f>
        <v>48019</v>
      </c>
      <c r="G27" s="2">
        <f t="shared" si="193"/>
        <v>92</v>
      </c>
      <c r="H27" s="5">
        <f t="shared" si="194"/>
        <v>4.7500000000000001E-2</v>
      </c>
      <c r="I27" s="5"/>
      <c r="J27" s="2">
        <f t="shared" si="107"/>
        <v>0</v>
      </c>
      <c r="K27" s="2">
        <f t="shared" si="108"/>
        <v>0</v>
      </c>
      <c r="L27" s="2">
        <f t="shared" si="109"/>
        <v>0</v>
      </c>
      <c r="M27" s="2">
        <f t="shared" si="110"/>
        <v>0</v>
      </c>
      <c r="N27" s="2">
        <f t="shared" si="13"/>
        <v>0</v>
      </c>
      <c r="CR27" s="34">
        <v>0.05</v>
      </c>
      <c r="CS27" s="5">
        <v>1</v>
      </c>
      <c r="CT27" s="2">
        <f t="shared" si="141"/>
        <v>0</v>
      </c>
      <c r="CU27" s="2">
        <f t="shared" si="142"/>
        <v>0</v>
      </c>
      <c r="CV27" s="2">
        <f t="shared" si="143"/>
        <v>0</v>
      </c>
      <c r="CW27" s="2">
        <f t="shared" si="144"/>
        <v>0</v>
      </c>
      <c r="CX27" s="2">
        <f t="shared" si="59"/>
        <v>0</v>
      </c>
      <c r="DP27" s="5">
        <v>0.05</v>
      </c>
      <c r="DQ27" s="5"/>
      <c r="DR27" s="2">
        <f t="shared" si="152"/>
        <v>0</v>
      </c>
      <c r="DS27" s="2">
        <f t="shared" si="153"/>
        <v>0</v>
      </c>
      <c r="DT27" s="2">
        <f t="shared" si="154"/>
        <v>0</v>
      </c>
      <c r="DU27" s="2">
        <f t="shared" si="155"/>
        <v>0</v>
      </c>
      <c r="DV27" s="2">
        <f t="shared" si="74"/>
        <v>0</v>
      </c>
      <c r="FM27" s="54">
        <f t="shared" si="101"/>
        <v>0</v>
      </c>
      <c r="FN27" s="55">
        <f t="shared" si="102"/>
        <v>0</v>
      </c>
      <c r="FP27" s="56" t="str">
        <f t="shared" si="103"/>
        <v/>
      </c>
    </row>
    <row r="28" spans="1:175" ht="15.5" x14ac:dyDescent="0.35">
      <c r="A28">
        <f t="shared" ref="A28" si="209">WEEKDAY(DATE(E28,D28,20))</f>
        <v>7</v>
      </c>
      <c r="B28">
        <f t="shared" si="3"/>
        <v>66</v>
      </c>
      <c r="C28" s="1">
        <f t="shared" ref="C28" si="210">IF(A28=1,21,IF(A28=7,22,20))</f>
        <v>22</v>
      </c>
      <c r="D28" s="1">
        <f t="shared" si="5"/>
        <v>9</v>
      </c>
      <c r="E28" s="1">
        <f t="shared" ref="E28" si="211">IF(D28=3,E27+1,E27)</f>
        <v>2031</v>
      </c>
      <c r="F28" s="3">
        <f t="shared" ref="F28" si="212">DATE(E28,D28,C28)</f>
        <v>48113</v>
      </c>
      <c r="G28" s="2">
        <f t="shared" si="193"/>
        <v>94</v>
      </c>
      <c r="H28" s="5">
        <f t="shared" si="194"/>
        <v>4.7500000000000001E-2</v>
      </c>
      <c r="I28" s="5"/>
      <c r="J28" s="2">
        <f t="shared" si="107"/>
        <v>0</v>
      </c>
      <c r="K28" s="2">
        <f t="shared" si="108"/>
        <v>0</v>
      </c>
      <c r="L28" s="2">
        <f t="shared" si="109"/>
        <v>0</v>
      </c>
      <c r="M28" s="2">
        <f t="shared" si="110"/>
        <v>0</v>
      </c>
      <c r="N28" s="2">
        <f t="shared" si="13"/>
        <v>0</v>
      </c>
      <c r="DP28" s="34">
        <v>0.05</v>
      </c>
      <c r="DQ28" s="5">
        <v>1</v>
      </c>
      <c r="DR28" s="2">
        <f t="shared" si="152"/>
        <v>0</v>
      </c>
      <c r="DS28" s="2">
        <f t="shared" si="153"/>
        <v>0</v>
      </c>
      <c r="DT28" s="2">
        <f t="shared" si="154"/>
        <v>0</v>
      </c>
      <c r="DU28" s="2">
        <f t="shared" si="155"/>
        <v>0</v>
      </c>
      <c r="DV28" s="2">
        <f t="shared" si="74"/>
        <v>0</v>
      </c>
      <c r="FM28" s="54">
        <f t="shared" si="101"/>
        <v>0</v>
      </c>
      <c r="FN28" s="55">
        <f t="shared" si="102"/>
        <v>0</v>
      </c>
      <c r="FP28" s="56" t="str">
        <f t="shared" si="103"/>
        <v/>
      </c>
    </row>
    <row r="29" spans="1:175" ht="15.5" x14ac:dyDescent="0.35">
      <c r="A29">
        <f t="shared" ref="A29" si="213">WEEKDAY(DATE(E29,D29,20))</f>
        <v>7</v>
      </c>
      <c r="B29">
        <f t="shared" si="3"/>
        <v>69</v>
      </c>
      <c r="C29" s="1">
        <f t="shared" ref="C29" si="214">IF(A29=1,21,IF(A29=7,22,20))</f>
        <v>22</v>
      </c>
      <c r="D29" s="1">
        <f t="shared" si="5"/>
        <v>12</v>
      </c>
      <c r="E29" s="1">
        <f t="shared" ref="E29" si="215">IF(D29=3,E28+1,E28)</f>
        <v>2031</v>
      </c>
      <c r="F29" s="3">
        <f t="shared" ref="F29" si="216">DATE(E29,D29,C29)</f>
        <v>48204</v>
      </c>
      <c r="G29" s="2">
        <f t="shared" si="193"/>
        <v>91</v>
      </c>
      <c r="H29" s="5">
        <f t="shared" si="194"/>
        <v>4.7500000000000001E-2</v>
      </c>
      <c r="I29" s="5">
        <v>1</v>
      </c>
      <c r="J29" s="2">
        <f t="shared" si="107"/>
        <v>0</v>
      </c>
      <c r="K29" s="2">
        <f t="shared" si="108"/>
        <v>0</v>
      </c>
      <c r="L29" s="2">
        <f t="shared" si="109"/>
        <v>0</v>
      </c>
      <c r="M29" s="2">
        <f t="shared" si="110"/>
        <v>0</v>
      </c>
      <c r="N29" s="2">
        <f t="shared" si="13"/>
        <v>0</v>
      </c>
      <c r="FM29" s="54">
        <f t="shared" ref="FM29" si="217">+J29+Z29+AH29+BN29+BV29+CD29+CL29+R29+AP29+AX29+CT29+DB29+DJ29+DR29+DZ29+EP29+EX29+EH29+FF29</f>
        <v>0</v>
      </c>
      <c r="FN29" s="55">
        <f t="shared" ref="FN29" si="218">+L29+AB29+AJ29+BP29+BX29+CF29+CN29+T29+AR29+AZ29+CV29+DD29+DL29+DT29+EB29+ER29+EZ29+EJ29+FH29</f>
        <v>0</v>
      </c>
      <c r="FP29" s="56" t="str">
        <f t="shared" ref="FP29" si="219">IF((+M28+AS28+BQ28+BY28+CG28+AC28+CO28+U28+AK28+BA28+CW28+DE28+DM28+DU28+EC28+ES28+FA28+EK28+FI28)=0,"",(+H29*M28+AN29*AS28++BL29*BQ28+BT29*BY28+CB29*CG28+X29*AC28+CJ29*CO28+P29*U28+AK28*AF29+BA28*AV29+CW28*CR29+CZ29*DE28+DM28*DH29+DU28*DP29+EC28*DX29+EN29*ES28+FA28*EV29+EF29*EK28+FD29*FI28)/(+M28+AS28+BQ28+BY28+CG28+AC28+CO28+U28+AK28+BA28+CW28+DE28+DM28+DU28+EC28+ES28+FA28+EK28+FI28))</f>
        <v/>
      </c>
    </row>
    <row r="30" spans="1:175" x14ac:dyDescent="0.35">
      <c r="C30" s="1"/>
      <c r="D30" s="1"/>
      <c r="E30" s="1"/>
      <c r="F30" s="3"/>
      <c r="G30" s="2"/>
    </row>
    <row r="31" spans="1:175" x14ac:dyDescent="0.35">
      <c r="C31" s="1"/>
      <c r="D31" s="1"/>
      <c r="E31" s="1"/>
      <c r="F31" s="3"/>
      <c r="G31" s="2"/>
    </row>
    <row r="32" spans="1:175" x14ac:dyDescent="0.35">
      <c r="C32" s="1"/>
      <c r="D32" s="1"/>
      <c r="E32" s="1"/>
      <c r="F32" s="3"/>
      <c r="G32" s="2"/>
    </row>
    <row r="33" spans="3:7" x14ac:dyDescent="0.35">
      <c r="C33" s="1"/>
      <c r="D33" s="1"/>
      <c r="E33" s="1"/>
      <c r="F33" s="3"/>
      <c r="G33" s="2"/>
    </row>
    <row r="44" spans="3:7" ht="14.25" customHeight="1" x14ac:dyDescent="0.35"/>
  </sheetData>
  <sheetProtection selectLockedCells="1" selectUnlockedCells="1"/>
  <mergeCells count="104">
    <mergeCell ref="FM1:FM6"/>
    <mergeCell ref="FN1:FN6"/>
    <mergeCell ref="FP1:FP6"/>
    <mergeCell ref="CZ1:DF1"/>
    <mergeCell ref="CZ5:CZ6"/>
    <mergeCell ref="DA5:DB5"/>
    <mergeCell ref="DH1:DN1"/>
    <mergeCell ref="DH5:DH6"/>
    <mergeCell ref="DI5:DJ5"/>
    <mergeCell ref="DK5:DL5"/>
    <mergeCell ref="DN5:DN6"/>
    <mergeCell ref="DP1:DV1"/>
    <mergeCell ref="DP5:DP6"/>
    <mergeCell ref="DQ5:DR5"/>
    <mergeCell ref="DS5:DT5"/>
    <mergeCell ref="DV5:DV6"/>
    <mergeCell ref="EV1:FB1"/>
    <mergeCell ref="EV5:EV6"/>
    <mergeCell ref="EW5:EX5"/>
    <mergeCell ref="EY5:EZ5"/>
    <mergeCell ref="FB5:FB6"/>
    <mergeCell ref="DF5:DF6"/>
    <mergeCell ref="EF1:EL1"/>
    <mergeCell ref="EF5:EF6"/>
    <mergeCell ref="CB1:CH1"/>
    <mergeCell ref="CJ1:CP1"/>
    <mergeCell ref="CJ5:CJ6"/>
    <mergeCell ref="CK5:CL5"/>
    <mergeCell ref="CM5:CN5"/>
    <mergeCell ref="CP5:CP6"/>
    <mergeCell ref="CR1:CX1"/>
    <mergeCell ref="CR5:CR6"/>
    <mergeCell ref="CS5:CT5"/>
    <mergeCell ref="CU5:CV5"/>
    <mergeCell ref="CX5:CX6"/>
    <mergeCell ref="H5:H6"/>
    <mergeCell ref="AN5:AN6"/>
    <mergeCell ref="K5:L5"/>
    <mergeCell ref="DC5:DD5"/>
    <mergeCell ref="CC5:CD5"/>
    <mergeCell ref="CH5:CH6"/>
    <mergeCell ref="CE5:CF5"/>
    <mergeCell ref="CB5:CB6"/>
    <mergeCell ref="AI5:AJ5"/>
    <mergeCell ref="AL5:AL6"/>
    <mergeCell ref="BG5:BH5"/>
    <mergeCell ref="AW5:AX5"/>
    <mergeCell ref="AY5:AZ5"/>
    <mergeCell ref="BB5:BB6"/>
    <mergeCell ref="AT5:AT6"/>
    <mergeCell ref="BD5:BD6"/>
    <mergeCell ref="AO5:AP5"/>
    <mergeCell ref="AQ5:AR5"/>
    <mergeCell ref="X1:AD1"/>
    <mergeCell ref="X5:X6"/>
    <mergeCell ref="Y5:Z5"/>
    <mergeCell ref="AA5:AB5"/>
    <mergeCell ref="AD5:AD6"/>
    <mergeCell ref="P1:V1"/>
    <mergeCell ref="P5:P6"/>
    <mergeCell ref="Q5:R5"/>
    <mergeCell ref="S5:T5"/>
    <mergeCell ref="AF1:AL1"/>
    <mergeCell ref="AV1:BB1"/>
    <mergeCell ref="C1:F3"/>
    <mergeCell ref="BT1:BZ1"/>
    <mergeCell ref="BU5:BV5"/>
    <mergeCell ref="BW5:BX5"/>
    <mergeCell ref="BZ5:BZ6"/>
    <mergeCell ref="BL1:BR1"/>
    <mergeCell ref="BM5:BN5"/>
    <mergeCell ref="BO5:BP5"/>
    <mergeCell ref="BR5:BR6"/>
    <mergeCell ref="BD1:BJ1"/>
    <mergeCell ref="AF5:AF6"/>
    <mergeCell ref="AG5:AH5"/>
    <mergeCell ref="V5:V6"/>
    <mergeCell ref="BL5:BL6"/>
    <mergeCell ref="BT5:BT6"/>
    <mergeCell ref="BJ5:BJ6"/>
    <mergeCell ref="H1:N1"/>
    <mergeCell ref="I5:J5"/>
    <mergeCell ref="AV5:AV6"/>
    <mergeCell ref="N5:N6"/>
    <mergeCell ref="BE5:BF5"/>
    <mergeCell ref="AN1:AT1"/>
    <mergeCell ref="EG5:EH5"/>
    <mergeCell ref="EI5:EJ5"/>
    <mergeCell ref="EL5:EL6"/>
    <mergeCell ref="DX5:DX6"/>
    <mergeCell ref="DX1:ED1"/>
    <mergeCell ref="DY5:DZ5"/>
    <mergeCell ref="EA5:EB5"/>
    <mergeCell ref="ED5:ED6"/>
    <mergeCell ref="FD1:FJ1"/>
    <mergeCell ref="FD5:FD6"/>
    <mergeCell ref="FE5:FF5"/>
    <mergeCell ref="FG5:FH5"/>
    <mergeCell ref="FJ5:FJ6"/>
    <mergeCell ref="EN1:ET1"/>
    <mergeCell ref="EN5:EN6"/>
    <mergeCell ref="EO5:EP5"/>
    <mergeCell ref="EQ5:ER5"/>
    <mergeCell ref="ET5:ET6"/>
  </mergeCells>
  <conditionalFormatting sqref="BU11:BU13">
    <cfRule type="cellIs" dxfId="17" priority="53" operator="equal">
      <formula>0</formula>
    </cfRule>
    <cfRule type="cellIs" dxfId="16" priority="54" operator="greaterThan">
      <formula>0</formula>
    </cfRule>
  </conditionalFormatting>
  <conditionalFormatting sqref="BV12:BX13">
    <cfRule type="cellIs" dxfId="15" priority="51" operator="equal">
      <formula>0</formula>
    </cfRule>
    <cfRule type="cellIs" dxfId="14" priority="52" operator="greaterThan">
      <formula>0</formula>
    </cfRule>
  </conditionalFormatting>
  <conditionalFormatting sqref="CC11:CC14">
    <cfRule type="cellIs" dxfId="13" priority="387" operator="equal">
      <formula>0</formula>
    </cfRule>
    <cfRule type="cellIs" dxfId="12" priority="388" operator="greaterThan">
      <formula>0</formula>
    </cfRule>
  </conditionalFormatting>
  <conditionalFormatting sqref="CD12:CF14">
    <cfRule type="cellIs" dxfId="11" priority="41" operator="equal">
      <formula>0</formula>
    </cfRule>
    <cfRule type="cellIs" dxfId="10" priority="42" operator="greaterThan">
      <formula>0</formula>
    </cfRule>
  </conditionalFormatting>
  <conditionalFormatting sqref="CK11:CK24">
    <cfRule type="cellIs" dxfId="9" priority="11" operator="equal">
      <formula>0</formula>
    </cfRule>
    <cfRule type="cellIs" dxfId="8" priority="12" operator="greaterThan">
      <formula>0</formula>
    </cfRule>
  </conditionalFormatting>
  <conditionalFormatting sqref="EH9:EH13">
    <cfRule type="cellIs" dxfId="7" priority="617" operator="equal">
      <formula>0</formula>
    </cfRule>
    <cfRule type="cellIs" dxfId="6" priority="618" operator="greaterThan">
      <formula>0</formula>
    </cfRule>
  </conditionalFormatting>
  <conditionalFormatting sqref="EI10:EJ13">
    <cfRule type="cellIs" dxfId="5" priority="49" operator="equal">
      <formula>0</formula>
    </cfRule>
    <cfRule type="cellIs" dxfId="4" priority="50" operator="greaterThan">
      <formula>0</formula>
    </cfRule>
  </conditionalFormatting>
  <conditionalFormatting sqref="EI11:EK13">
    <cfRule type="cellIs" dxfId="3" priority="511" operator="equal">
      <formula>0</formula>
    </cfRule>
    <cfRule type="cellIs" dxfId="2" priority="512" operator="greaterThan">
      <formula>0</formula>
    </cfRule>
  </conditionalFormatting>
  <conditionalFormatting sqref="EO7:ET9 Q7:U10 EW7:FB10 Q7:V11 EH7:EK12 BU7:BZ13 EG7:EG13 EL7:EL13 CC7:CH14 DI7:DN22 AO7:AT23 FE7:FJ23 BM7:BR24 CK7:CP24 Y7:AD25 DA7:DF25 AG7:AL26 DY7:ED26 CS7:CX27 DQ7:DV28 I7:N29">
    <cfRule type="cellIs" dxfId="1" priority="3" operator="equal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I39"/>
  <sheetViews>
    <sheetView showGridLines="0" view="pageBreakPreview" zoomScale="70" zoomScaleNormal="70" zoomScaleSheetLayoutView="70" workbookViewId="0">
      <selection activeCell="A27" sqref="A27"/>
    </sheetView>
  </sheetViews>
  <sheetFormatPr baseColWidth="10" defaultColWidth="11.453125" defaultRowHeight="14.5" x14ac:dyDescent="0.35"/>
  <cols>
    <col min="1" max="1" width="51.81640625" customWidth="1"/>
    <col min="2" max="2" width="2.81640625" customWidth="1"/>
    <col min="3" max="3" width="21.26953125" customWidth="1"/>
    <col min="4" max="4" width="3.7265625" customWidth="1"/>
    <col min="5" max="5" width="18.26953125" customWidth="1"/>
    <col min="6" max="6" width="3.453125" customWidth="1"/>
    <col min="7" max="7" width="21.453125" customWidth="1"/>
    <col min="8" max="8" width="4" customWidth="1"/>
    <col min="9" max="9" width="29.1796875" customWidth="1"/>
  </cols>
  <sheetData>
    <row r="1" spans="1:9" ht="42.75" customHeight="1" thickBot="1" x14ac:dyDescent="0.4">
      <c r="A1" s="119" t="s">
        <v>41</v>
      </c>
      <c r="B1" s="120"/>
      <c r="C1" s="120"/>
      <c r="D1" s="120"/>
      <c r="E1" s="120"/>
      <c r="F1" s="120"/>
      <c r="G1" s="120"/>
      <c r="H1" s="120"/>
      <c r="I1" s="121"/>
    </row>
    <row r="2" spans="1:9" x14ac:dyDescent="0.35">
      <c r="A2" s="9"/>
      <c r="B2" s="9"/>
      <c r="C2" s="28"/>
      <c r="D2" s="28"/>
      <c r="E2" s="28"/>
      <c r="F2" s="28"/>
      <c r="G2" s="28"/>
      <c r="H2" s="28"/>
      <c r="I2" s="123" t="s">
        <v>27</v>
      </c>
    </row>
    <row r="3" spans="1:9" x14ac:dyDescent="0.35">
      <c r="A3" s="9"/>
      <c r="B3" s="15"/>
      <c r="C3" s="29" t="s">
        <v>25</v>
      </c>
      <c r="D3" s="30"/>
      <c r="E3" s="29" t="s">
        <v>26</v>
      </c>
      <c r="F3" s="122" t="s">
        <v>42</v>
      </c>
      <c r="G3" s="122"/>
      <c r="H3" s="122"/>
      <c r="I3" s="82"/>
    </row>
    <row r="4" spans="1:9" x14ac:dyDescent="0.35">
      <c r="A4" s="9"/>
      <c r="B4" s="15"/>
      <c r="C4" s="31"/>
      <c r="D4" s="31"/>
      <c r="E4" s="31"/>
      <c r="F4" s="31"/>
      <c r="G4" s="31"/>
      <c r="H4" s="32"/>
      <c r="I4" s="124"/>
    </row>
    <row r="5" spans="1:9" x14ac:dyDescent="0.35">
      <c r="A5" s="25" t="str">
        <f>IF(Calculos!FM7&gt;0,Calculos!F7,IF(Calculos!FN7,Calculos!F7,""))</f>
        <v/>
      </c>
      <c r="B5" s="20"/>
      <c r="C5" s="21">
        <f>+Calculos!FM7</f>
        <v>0</v>
      </c>
      <c r="D5" s="22"/>
      <c r="E5" s="21">
        <f>+Calculos!FN7</f>
        <v>0</v>
      </c>
      <c r="F5" s="20"/>
      <c r="G5" s="23">
        <f t="shared" ref="G5" si="0">+C5+E5</f>
        <v>0</v>
      </c>
      <c r="H5" s="23"/>
      <c r="I5" s="48" t="str">
        <f>+Calculos!FP7</f>
        <v/>
      </c>
    </row>
    <row r="6" spans="1:9" x14ac:dyDescent="0.35">
      <c r="A6" s="25" t="str">
        <f>IF(Calculos!FM8&gt;0,Calculos!F8,IF(Calculos!FN8,Calculos!F8,""))</f>
        <v/>
      </c>
      <c r="B6" s="16"/>
      <c r="C6" s="17">
        <f>+Calculos!FM8</f>
        <v>0</v>
      </c>
      <c r="D6" s="18"/>
      <c r="E6" s="17">
        <f>+Calculos!FN8</f>
        <v>0</v>
      </c>
      <c r="F6" s="16"/>
      <c r="G6" s="19">
        <f t="shared" ref="G6:G32" si="1">+C6+E6</f>
        <v>0</v>
      </c>
      <c r="H6" s="19"/>
      <c r="I6" s="47" t="str">
        <f>+Calculos!FP8</f>
        <v/>
      </c>
    </row>
    <row r="7" spans="1:9" x14ac:dyDescent="0.35">
      <c r="A7" s="25" t="str">
        <f>IF(Calculos!FM9&gt;0,Calculos!F9,IF(Calculos!FN9,Calculos!F9,""))</f>
        <v/>
      </c>
      <c r="B7" s="20"/>
      <c r="C7" s="21">
        <f>+Calculos!FM9</f>
        <v>0</v>
      </c>
      <c r="D7" s="22"/>
      <c r="E7" s="21">
        <f>+Calculos!FN9</f>
        <v>0</v>
      </c>
      <c r="F7" s="20"/>
      <c r="G7" s="23">
        <f t="shared" si="1"/>
        <v>0</v>
      </c>
      <c r="H7" s="23"/>
      <c r="I7" s="48" t="str">
        <f>+Calculos!FP9</f>
        <v/>
      </c>
    </row>
    <row r="8" spans="1:9" x14ac:dyDescent="0.35">
      <c r="A8" s="25" t="str">
        <f>IF(Calculos!FM10&gt;0,Calculos!F10,IF(Calculos!FN10,Calculos!F10,""))</f>
        <v/>
      </c>
      <c r="B8" s="16"/>
      <c r="C8" s="17">
        <f>+Calculos!FM10</f>
        <v>0</v>
      </c>
      <c r="D8" s="18"/>
      <c r="E8" s="17">
        <f>+Calculos!FN10</f>
        <v>0</v>
      </c>
      <c r="F8" s="16"/>
      <c r="G8" s="19">
        <f t="shared" si="1"/>
        <v>0</v>
      </c>
      <c r="H8" s="19"/>
      <c r="I8" s="47" t="str">
        <f>+Calculos!FP10</f>
        <v/>
      </c>
    </row>
    <row r="9" spans="1:9" x14ac:dyDescent="0.35">
      <c r="A9" s="25" t="str">
        <f>IF(Calculos!FM11&gt;0,Calculos!F11,IF(Calculos!FN11,Calculos!F11,""))</f>
        <v/>
      </c>
      <c r="B9" s="20"/>
      <c r="C9" s="21">
        <f>+Calculos!FM11</f>
        <v>0</v>
      </c>
      <c r="D9" s="22"/>
      <c r="E9" s="21">
        <f>+Calculos!FN11</f>
        <v>0</v>
      </c>
      <c r="F9" s="20"/>
      <c r="G9" s="23">
        <f t="shared" si="1"/>
        <v>0</v>
      </c>
      <c r="H9" s="23"/>
      <c r="I9" s="48" t="str">
        <f>+Calculos!FP11</f>
        <v/>
      </c>
    </row>
    <row r="10" spans="1:9" x14ac:dyDescent="0.35">
      <c r="A10" s="25" t="str">
        <f>IF(Calculos!FM12&gt;0,Calculos!F12,IF(Calculos!FN12,Calculos!F12,""))</f>
        <v/>
      </c>
      <c r="B10" s="16"/>
      <c r="C10" s="17">
        <f>+Calculos!FM12</f>
        <v>0</v>
      </c>
      <c r="D10" s="18"/>
      <c r="E10" s="17">
        <f>+Calculos!FN12</f>
        <v>0</v>
      </c>
      <c r="F10" s="16"/>
      <c r="G10" s="19">
        <f t="shared" si="1"/>
        <v>0</v>
      </c>
      <c r="H10" s="19"/>
      <c r="I10" s="47" t="str">
        <f>+Calculos!FP12</f>
        <v/>
      </c>
    </row>
    <row r="11" spans="1:9" x14ac:dyDescent="0.35">
      <c r="A11" s="25" t="str">
        <f>IF(Calculos!FM13&gt;0,Calculos!F13,IF(Calculos!FN13,Calculos!F13,""))</f>
        <v/>
      </c>
      <c r="B11" s="20"/>
      <c r="C11" s="21">
        <f>+Calculos!FM13</f>
        <v>0</v>
      </c>
      <c r="D11" s="22"/>
      <c r="E11" s="21">
        <f>+Calculos!FN13</f>
        <v>0</v>
      </c>
      <c r="F11" s="20"/>
      <c r="G11" s="23">
        <f t="shared" si="1"/>
        <v>0</v>
      </c>
      <c r="H11" s="23"/>
      <c r="I11" s="48" t="str">
        <f>+Calculos!FP13</f>
        <v/>
      </c>
    </row>
    <row r="12" spans="1:9" x14ac:dyDescent="0.35">
      <c r="A12" s="25" t="str">
        <f>IF(Calculos!FM14&gt;0,Calculos!F14,IF(Calculos!FN14,Calculos!F14,""))</f>
        <v/>
      </c>
      <c r="B12" s="16"/>
      <c r="C12" s="17">
        <f>+Calculos!FM14</f>
        <v>0</v>
      </c>
      <c r="D12" s="18"/>
      <c r="E12" s="17">
        <f>+Calculos!FN14</f>
        <v>0</v>
      </c>
      <c r="F12" s="16"/>
      <c r="G12" s="19">
        <f t="shared" si="1"/>
        <v>0</v>
      </c>
      <c r="H12" s="19"/>
      <c r="I12" s="47" t="str">
        <f>+Calculos!FP14</f>
        <v/>
      </c>
    </row>
    <row r="13" spans="1:9" x14ac:dyDescent="0.35">
      <c r="A13" s="25" t="str">
        <f>IF(Calculos!FM15&gt;0,Calculos!F15,IF(Calculos!FN15,Calculos!F15,""))</f>
        <v/>
      </c>
      <c r="B13" s="20"/>
      <c r="C13" s="21">
        <f>+Calculos!FM15</f>
        <v>0</v>
      </c>
      <c r="D13" s="22"/>
      <c r="E13" s="21">
        <f>+Calculos!FN15</f>
        <v>0</v>
      </c>
      <c r="F13" s="20"/>
      <c r="G13" s="23">
        <f t="shared" si="1"/>
        <v>0</v>
      </c>
      <c r="H13" s="23"/>
      <c r="I13" s="48" t="str">
        <f>+Calculos!FP15</f>
        <v/>
      </c>
    </row>
    <row r="14" spans="1:9" x14ac:dyDescent="0.35">
      <c r="A14" s="25" t="str">
        <f>IF(Calculos!FM16&gt;0,Calculos!F16,IF(Calculos!FN16,Calculos!F16,""))</f>
        <v/>
      </c>
      <c r="B14" s="16"/>
      <c r="C14" s="17">
        <f>+Calculos!FM16</f>
        <v>0</v>
      </c>
      <c r="D14" s="18"/>
      <c r="E14" s="17">
        <f>+Calculos!FN16</f>
        <v>0</v>
      </c>
      <c r="F14" s="16"/>
      <c r="G14" s="19">
        <f t="shared" si="1"/>
        <v>0</v>
      </c>
      <c r="H14" s="19"/>
      <c r="I14" s="47" t="str">
        <f>+Calculos!FP16</f>
        <v/>
      </c>
    </row>
    <row r="15" spans="1:9" x14ac:dyDescent="0.35">
      <c r="A15" s="25" t="str">
        <f>IF(Calculos!FM17&gt;0,Calculos!F17,IF(Calculos!FN17,Calculos!F17,""))</f>
        <v/>
      </c>
      <c r="B15" s="20"/>
      <c r="C15" s="21">
        <f>+Calculos!FM17</f>
        <v>0</v>
      </c>
      <c r="D15" s="22"/>
      <c r="E15" s="21">
        <f>+Calculos!FN17</f>
        <v>0</v>
      </c>
      <c r="F15" s="20"/>
      <c r="G15" s="23">
        <f t="shared" si="1"/>
        <v>0</v>
      </c>
      <c r="H15" s="23"/>
      <c r="I15" s="48" t="str">
        <f>+Calculos!FP17</f>
        <v/>
      </c>
    </row>
    <row r="16" spans="1:9" x14ac:dyDescent="0.35">
      <c r="A16" s="25" t="str">
        <f>IF(Calculos!FM18&gt;0,Calculos!F18,IF(Calculos!FN18,Calculos!F18,""))</f>
        <v/>
      </c>
      <c r="B16" s="16"/>
      <c r="C16" s="17">
        <f>+Calculos!FM18</f>
        <v>0</v>
      </c>
      <c r="D16" s="18"/>
      <c r="E16" s="17">
        <f>+Calculos!FN18</f>
        <v>0</v>
      </c>
      <c r="F16" s="16"/>
      <c r="G16" s="19">
        <f t="shared" si="1"/>
        <v>0</v>
      </c>
      <c r="H16" s="19"/>
      <c r="I16" s="47" t="str">
        <f>+Calculos!FP18</f>
        <v/>
      </c>
    </row>
    <row r="17" spans="1:9" x14ac:dyDescent="0.35">
      <c r="A17" s="25" t="str">
        <f>IF(Calculos!FM19&gt;0,Calculos!F19,IF(Calculos!FN19,Calculos!F19,""))</f>
        <v/>
      </c>
      <c r="B17" s="20"/>
      <c r="C17" s="21">
        <f>+Calculos!FM19</f>
        <v>0</v>
      </c>
      <c r="D17" s="22"/>
      <c r="E17" s="21">
        <f>+Calculos!FN19</f>
        <v>0</v>
      </c>
      <c r="F17" s="20"/>
      <c r="G17" s="23">
        <f t="shared" si="1"/>
        <v>0</v>
      </c>
      <c r="H17" s="23"/>
      <c r="I17" s="48" t="str">
        <f>+Calculos!FP19</f>
        <v/>
      </c>
    </row>
    <row r="18" spans="1:9" x14ac:dyDescent="0.35">
      <c r="A18" s="25" t="str">
        <f>IF(Calculos!FM20&gt;0,Calculos!F20,IF(Calculos!FN20,Calculos!F20,""))</f>
        <v/>
      </c>
      <c r="B18" s="16"/>
      <c r="C18" s="17">
        <f>+Calculos!FM20</f>
        <v>0</v>
      </c>
      <c r="D18" s="18"/>
      <c r="E18" s="17">
        <f>+Calculos!FN20</f>
        <v>0</v>
      </c>
      <c r="F18" s="16"/>
      <c r="G18" s="19">
        <f t="shared" si="1"/>
        <v>0</v>
      </c>
      <c r="H18" s="19"/>
      <c r="I18" s="47" t="str">
        <f>+Calculos!FP20</f>
        <v/>
      </c>
    </row>
    <row r="19" spans="1:9" x14ac:dyDescent="0.35">
      <c r="A19" s="25" t="str">
        <f>IF(Calculos!FM21&gt;0,Calculos!F21,IF(Calculos!FN21,Calculos!F21,""))</f>
        <v/>
      </c>
      <c r="B19" s="20"/>
      <c r="C19" s="21">
        <f>+Calculos!FM21</f>
        <v>0</v>
      </c>
      <c r="D19" s="22"/>
      <c r="E19" s="21">
        <f>+Calculos!FN21</f>
        <v>0</v>
      </c>
      <c r="F19" s="20"/>
      <c r="G19" s="23">
        <f t="shared" si="1"/>
        <v>0</v>
      </c>
      <c r="H19" s="23"/>
      <c r="I19" s="48" t="str">
        <f>+Calculos!FP21</f>
        <v/>
      </c>
    </row>
    <row r="20" spans="1:9" x14ac:dyDescent="0.35">
      <c r="A20" s="25" t="str">
        <f>IF(Calculos!FM22&gt;0,Calculos!F22,IF(Calculos!FN22,Calculos!F22,""))</f>
        <v/>
      </c>
      <c r="B20" s="16"/>
      <c r="C20" s="17">
        <f>+Calculos!FM22</f>
        <v>0</v>
      </c>
      <c r="D20" s="18"/>
      <c r="E20" s="17">
        <f>+Calculos!FN22</f>
        <v>0</v>
      </c>
      <c r="F20" s="16"/>
      <c r="G20" s="19">
        <f t="shared" si="1"/>
        <v>0</v>
      </c>
      <c r="H20" s="19"/>
      <c r="I20" s="47" t="str">
        <f>+Calculos!FP22</f>
        <v/>
      </c>
    </row>
    <row r="21" spans="1:9" x14ac:dyDescent="0.35">
      <c r="A21" s="25" t="str">
        <f>IF(Calculos!FM23&gt;0,Calculos!F23,IF(Calculos!FN23,Calculos!F23,""))</f>
        <v/>
      </c>
      <c r="B21" s="20"/>
      <c r="C21" s="21">
        <f>+Calculos!FM23</f>
        <v>0</v>
      </c>
      <c r="D21" s="22"/>
      <c r="E21" s="21">
        <f>+Calculos!FN23</f>
        <v>0</v>
      </c>
      <c r="F21" s="20"/>
      <c r="G21" s="23">
        <f t="shared" si="1"/>
        <v>0</v>
      </c>
      <c r="H21" s="23"/>
      <c r="I21" s="48" t="str">
        <f>+Calculos!FP23</f>
        <v/>
      </c>
    </row>
    <row r="22" spans="1:9" x14ac:dyDescent="0.35">
      <c r="A22" s="25" t="str">
        <f>IF(Calculos!FM24&gt;0,Calculos!F24,IF(Calculos!FN24,Calculos!F24,""))</f>
        <v/>
      </c>
      <c r="B22" s="16"/>
      <c r="C22" s="17">
        <f>+Calculos!FM24</f>
        <v>0</v>
      </c>
      <c r="D22" s="18"/>
      <c r="E22" s="17">
        <f>+Calculos!FN24</f>
        <v>0</v>
      </c>
      <c r="F22" s="16"/>
      <c r="G22" s="19">
        <f t="shared" si="1"/>
        <v>0</v>
      </c>
      <c r="H22" s="19"/>
      <c r="I22" s="47" t="str">
        <f>+Calculos!FP24</f>
        <v/>
      </c>
    </row>
    <row r="23" spans="1:9" x14ac:dyDescent="0.35">
      <c r="A23" s="25" t="str">
        <f>IF(Calculos!FM25&gt;0,Calculos!F25,IF(Calculos!FN25,Calculos!F25,""))</f>
        <v/>
      </c>
      <c r="B23" s="20"/>
      <c r="C23" s="21">
        <f>+Calculos!FM25</f>
        <v>0</v>
      </c>
      <c r="D23" s="22"/>
      <c r="E23" s="21">
        <f>+Calculos!FN25</f>
        <v>0</v>
      </c>
      <c r="F23" s="20"/>
      <c r="G23" s="23">
        <f t="shared" si="1"/>
        <v>0</v>
      </c>
      <c r="H23" s="23"/>
      <c r="I23" s="48" t="str">
        <f>+Calculos!FP25</f>
        <v/>
      </c>
    </row>
    <row r="24" spans="1:9" x14ac:dyDescent="0.35">
      <c r="A24" s="25" t="str">
        <f>IF(Calculos!FM26&gt;0,Calculos!F26,IF(Calculos!FN26,Calculos!F26,""))</f>
        <v/>
      </c>
      <c r="B24" s="16"/>
      <c r="C24" s="17">
        <f>+Calculos!FM26</f>
        <v>0</v>
      </c>
      <c r="D24" s="18"/>
      <c r="E24" s="17">
        <f>+Calculos!FN26</f>
        <v>0</v>
      </c>
      <c r="F24" s="16"/>
      <c r="G24" s="19">
        <f t="shared" si="1"/>
        <v>0</v>
      </c>
      <c r="H24" s="19"/>
      <c r="I24" s="47" t="str">
        <f>+Calculos!FP26</f>
        <v/>
      </c>
    </row>
    <row r="25" spans="1:9" x14ac:dyDescent="0.35">
      <c r="A25" s="25" t="str">
        <f>IF(Calculos!FM27&gt;0,Calculos!F27,IF(Calculos!FN27,Calculos!F27,""))</f>
        <v/>
      </c>
      <c r="B25" s="20"/>
      <c r="C25" s="21">
        <f>+Calculos!FM27</f>
        <v>0</v>
      </c>
      <c r="D25" s="22"/>
      <c r="E25" s="21">
        <f>+Calculos!FN27</f>
        <v>0</v>
      </c>
      <c r="F25" s="20"/>
      <c r="G25" s="23">
        <f t="shared" si="1"/>
        <v>0</v>
      </c>
      <c r="H25" s="23"/>
      <c r="I25" s="48" t="str">
        <f>+Calculos!FP27</f>
        <v/>
      </c>
    </row>
    <row r="26" spans="1:9" x14ac:dyDescent="0.35">
      <c r="A26" s="25" t="str">
        <f>IF(Calculos!FM28&gt;0,Calculos!F28,IF(Calculos!FN28,Calculos!F28,""))</f>
        <v/>
      </c>
      <c r="B26" s="16"/>
      <c r="C26" s="17">
        <f>+Calculos!FM28</f>
        <v>0</v>
      </c>
      <c r="D26" s="18"/>
      <c r="E26" s="17">
        <f>+Calculos!FN28</f>
        <v>0</v>
      </c>
      <c r="F26" s="16"/>
      <c r="G26" s="19">
        <f t="shared" si="1"/>
        <v>0</v>
      </c>
      <c r="H26" s="19"/>
      <c r="I26" s="47" t="str">
        <f>+Calculos!FP28</f>
        <v/>
      </c>
    </row>
    <row r="27" spans="1:9" x14ac:dyDescent="0.35">
      <c r="A27" s="25" t="str">
        <f>IF(Calculos!FM29&gt;0,Calculos!F29,IF(Calculos!FN29,Calculos!F29,""))</f>
        <v/>
      </c>
      <c r="B27" s="20"/>
      <c r="C27" s="21">
        <f>+Calculos!FM29</f>
        <v>0</v>
      </c>
      <c r="D27" s="22"/>
      <c r="E27" s="21">
        <f>+Calculos!FN29</f>
        <v>0</v>
      </c>
      <c r="F27" s="20"/>
      <c r="G27" s="23">
        <f t="shared" si="1"/>
        <v>0</v>
      </c>
      <c r="H27" s="23"/>
      <c r="I27" s="48" t="str">
        <f>+Calculos!FP29</f>
        <v/>
      </c>
    </row>
    <row r="28" spans="1:9" hidden="1" x14ac:dyDescent="0.35">
      <c r="A28" s="25" t="str">
        <f>IF(Calculos!FM30&gt;0,Calculos!F30,IF(Calculos!FN30,Calculos!F30,""))</f>
        <v/>
      </c>
      <c r="B28" s="16"/>
      <c r="C28" s="17">
        <f>+Calculos!FM30</f>
        <v>0</v>
      </c>
      <c r="D28" s="18"/>
      <c r="E28" s="17">
        <f>+Calculos!FN30</f>
        <v>0</v>
      </c>
      <c r="F28" s="16"/>
      <c r="G28" s="19">
        <f t="shared" si="1"/>
        <v>0</v>
      </c>
      <c r="H28" s="19"/>
      <c r="I28" s="47">
        <f>+Calculos!FP30</f>
        <v>0</v>
      </c>
    </row>
    <row r="29" spans="1:9" hidden="1" x14ac:dyDescent="0.35">
      <c r="A29" s="25" t="str">
        <f>IF(Calculos!FM31&gt;0,Calculos!F31,IF(Calculos!FN31,Calculos!F31,""))</f>
        <v/>
      </c>
      <c r="B29" s="20"/>
      <c r="C29" s="21">
        <f>+Calculos!FM31</f>
        <v>0</v>
      </c>
      <c r="D29" s="22"/>
      <c r="E29" s="21">
        <f>+Calculos!FN31</f>
        <v>0</v>
      </c>
      <c r="F29" s="20"/>
      <c r="G29" s="23">
        <f t="shared" si="1"/>
        <v>0</v>
      </c>
      <c r="H29" s="23"/>
      <c r="I29" s="48">
        <f>+Calculos!FP31</f>
        <v>0</v>
      </c>
    </row>
    <row r="30" spans="1:9" hidden="1" x14ac:dyDescent="0.35">
      <c r="A30" s="25" t="str">
        <f>IF(Calculos!FM32&gt;0,Calculos!F32,IF(Calculos!FN32,Calculos!F32,""))</f>
        <v/>
      </c>
      <c r="B30" s="16"/>
      <c r="C30" s="17">
        <f>+Calculos!FM32</f>
        <v>0</v>
      </c>
      <c r="D30" s="18"/>
      <c r="E30" s="17">
        <f>+Calculos!FN32</f>
        <v>0</v>
      </c>
      <c r="F30" s="16"/>
      <c r="G30" s="19">
        <f t="shared" si="1"/>
        <v>0</v>
      </c>
      <c r="H30" s="19"/>
      <c r="I30" s="47">
        <f>+Calculos!FP32</f>
        <v>0</v>
      </c>
    </row>
    <row r="31" spans="1:9" hidden="1" x14ac:dyDescent="0.35">
      <c r="A31" s="25" t="str">
        <f>IF(Calculos!FM33&gt;0,Calculos!F33,IF(Calculos!FN33,Calculos!F33,""))</f>
        <v/>
      </c>
      <c r="B31" s="20"/>
      <c r="C31" s="21">
        <f>+Calculos!FM33</f>
        <v>0</v>
      </c>
      <c r="D31" s="22"/>
      <c r="E31" s="21">
        <f>+Calculos!FN33</f>
        <v>0</v>
      </c>
      <c r="F31" s="20"/>
      <c r="G31" s="23">
        <f t="shared" si="1"/>
        <v>0</v>
      </c>
      <c r="H31" s="23"/>
      <c r="I31" s="48">
        <f>+Calculos!FP33</f>
        <v>0</v>
      </c>
    </row>
    <row r="32" spans="1:9" hidden="1" x14ac:dyDescent="0.35">
      <c r="A32" s="25" t="str">
        <f>IF(Calculos!FM34&gt;0,Calculos!F34,IF(Calculos!FN34,Calculos!F34,""))</f>
        <v/>
      </c>
      <c r="B32" s="16"/>
      <c r="C32" s="17">
        <f>+Calculos!FM34</f>
        <v>0</v>
      </c>
      <c r="D32" s="18"/>
      <c r="E32" s="17">
        <f>+Calculos!FN34</f>
        <v>0</v>
      </c>
      <c r="F32" s="16"/>
      <c r="G32" s="17">
        <f t="shared" si="1"/>
        <v>0</v>
      </c>
      <c r="H32" s="19"/>
      <c r="I32" s="47">
        <f>+Calculos!FP34</f>
        <v>0</v>
      </c>
    </row>
    <row r="33" spans="1:9" hidden="1" x14ac:dyDescent="0.35">
      <c r="A33" s="25"/>
      <c r="B33" s="20"/>
      <c r="C33" s="21"/>
      <c r="D33" s="22"/>
      <c r="E33" s="21"/>
      <c r="F33" s="20"/>
      <c r="G33" s="23"/>
      <c r="H33" s="23"/>
      <c r="I33" s="48"/>
    </row>
    <row r="34" spans="1:9" hidden="1" x14ac:dyDescent="0.35">
      <c r="A34" s="25"/>
      <c r="B34" s="16"/>
      <c r="C34" s="17"/>
      <c r="D34" s="18"/>
      <c r="E34" s="17"/>
      <c r="F34" s="16"/>
      <c r="G34" s="19"/>
      <c r="H34" s="19"/>
      <c r="I34" s="47"/>
    </row>
    <row r="35" spans="1:9" hidden="1" x14ac:dyDescent="0.35">
      <c r="A35" s="25"/>
      <c r="B35" s="20"/>
      <c r="C35" s="21"/>
      <c r="D35" s="22"/>
      <c r="E35" s="21"/>
      <c r="F35" s="20"/>
      <c r="G35" s="23"/>
      <c r="H35" s="23"/>
      <c r="I35" s="48"/>
    </row>
    <row r="36" spans="1:9" hidden="1" x14ac:dyDescent="0.35">
      <c r="A36" s="25"/>
      <c r="B36" s="16"/>
      <c r="C36" s="17"/>
      <c r="D36" s="18"/>
      <c r="E36" s="17"/>
      <c r="F36" s="16"/>
      <c r="G36" s="19"/>
      <c r="H36" s="19"/>
      <c r="I36" s="47"/>
    </row>
    <row r="37" spans="1:9" hidden="1" x14ac:dyDescent="0.35">
      <c r="A37" s="25"/>
      <c r="B37" s="20"/>
      <c r="C37" s="21"/>
      <c r="D37" s="22"/>
      <c r="E37" s="21"/>
      <c r="F37" s="20"/>
      <c r="G37" s="23"/>
      <c r="H37" s="23"/>
      <c r="I37" s="48"/>
    </row>
    <row r="38" spans="1:9" hidden="1" x14ac:dyDescent="0.35">
      <c r="A38" s="25"/>
      <c r="B38" s="16"/>
      <c r="C38" s="17"/>
      <c r="D38" s="18"/>
      <c r="E38" s="17"/>
      <c r="F38" s="16"/>
      <c r="G38" s="19"/>
      <c r="H38" s="19"/>
      <c r="I38" s="47"/>
    </row>
    <row r="39" spans="1:9" ht="15" thickBot="1" x14ac:dyDescent="0.4">
      <c r="A39" s="26" t="s">
        <v>21</v>
      </c>
      <c r="B39" s="26"/>
      <c r="C39" s="27">
        <f>SUM(C5:C32)</f>
        <v>0</v>
      </c>
      <c r="D39" s="26"/>
      <c r="E39" s="27">
        <f>SUM(E5:E38)</f>
        <v>0</v>
      </c>
      <c r="F39" s="26"/>
      <c r="G39" s="27">
        <f>SUM(G5:G38)</f>
        <v>0</v>
      </c>
      <c r="H39" s="26"/>
      <c r="I39" s="49">
        <f>+Portafolio!H45</f>
        <v>0</v>
      </c>
    </row>
  </sheetData>
  <sheetProtection algorithmName="SHA-512" hashValue="J5M1o4RgpLqFHbnp5bNCUoDaVr1jCsvNIgId3JOxpj687jK3b5FoZZJ1KKZiMmCpQiFKlByQb1PxXGqxF4rRxg==" saltValue="jkkv0u8j9w+y2bwy42ktcA==" spinCount="100000" sheet="1" selectLockedCells="1" selectUnlockedCells="1"/>
  <mergeCells count="3">
    <mergeCell ref="A1:I1"/>
    <mergeCell ref="F3:H3"/>
    <mergeCell ref="I2:I4"/>
  </mergeCells>
  <pageMargins left="0" right="0" top="0" bottom="0" header="0" footer="0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3"/>
  <sheetViews>
    <sheetView zoomScale="85" zoomScaleNormal="85" workbookViewId="0">
      <selection activeCell="D23" sqref="D23"/>
    </sheetView>
  </sheetViews>
  <sheetFormatPr baseColWidth="10" defaultColWidth="11.453125" defaultRowHeight="14.5" x14ac:dyDescent="0.35"/>
  <cols>
    <col min="1" max="1" width="3.1796875" customWidth="1"/>
    <col min="2" max="2" width="15.26953125" bestFit="1" customWidth="1"/>
    <col min="3" max="3" width="8.26953125" bestFit="1" customWidth="1"/>
    <col min="4" max="4" width="10.453125" bestFit="1" customWidth="1"/>
    <col min="5" max="5" width="22.453125" bestFit="1" customWidth="1"/>
  </cols>
  <sheetData>
    <row r="2" spans="2:6" x14ac:dyDescent="0.35">
      <c r="B2" s="72" t="s">
        <v>43</v>
      </c>
      <c r="C2" s="72" t="str">
        <f>+'Flujo Fondos'!C3</f>
        <v>CAPITAL</v>
      </c>
      <c r="D2" s="72" t="str">
        <f>+'Flujo Fondos'!E3</f>
        <v>INTERESES</v>
      </c>
      <c r="E2" s="72" t="str">
        <f>+'Flujo Fondos'!F3</f>
        <v>ACREDITADO EN BANCO</v>
      </c>
      <c r="F2" s="72" t="s">
        <v>44</v>
      </c>
    </row>
    <row r="3" spans="2:6" x14ac:dyDescent="0.35">
      <c r="B3" s="70" t="e">
        <f>+'Flujo Fondos'!#REF!</f>
        <v>#REF!</v>
      </c>
      <c r="C3" s="71" t="e">
        <f>+'Flujo Fondos'!#REF!/1000000</f>
        <v>#REF!</v>
      </c>
      <c r="D3" s="71" t="e">
        <f>+'Flujo Fondos'!#REF!/1000000</f>
        <v>#REF!</v>
      </c>
      <c r="E3" s="71" t="e">
        <f>+'Flujo Fondos'!#REF!/1000000</f>
        <v>#REF!</v>
      </c>
      <c r="F3" s="5" t="e">
        <f>+'Flujo Fondos'!#REF!</f>
        <v>#REF!</v>
      </c>
    </row>
    <row r="4" spans="2:6" x14ac:dyDescent="0.35">
      <c r="B4" s="70" t="e">
        <f>+'Flujo Fondos'!#REF!</f>
        <v>#REF!</v>
      </c>
      <c r="C4" s="71" t="e">
        <f>+'Flujo Fondos'!#REF!/1000000</f>
        <v>#REF!</v>
      </c>
      <c r="D4" s="71" t="e">
        <f>+'Flujo Fondos'!#REF!/1000000</f>
        <v>#REF!</v>
      </c>
      <c r="E4" s="71" t="e">
        <f>+'Flujo Fondos'!#REF!/1000000</f>
        <v>#REF!</v>
      </c>
      <c r="F4" s="5" t="e">
        <f>+'Flujo Fondos'!#REF!</f>
        <v>#REF!</v>
      </c>
    </row>
    <row r="5" spans="2:6" x14ac:dyDescent="0.35">
      <c r="B5" s="70" t="e">
        <f>+'Flujo Fondos'!#REF!</f>
        <v>#REF!</v>
      </c>
      <c r="C5" s="71" t="e">
        <f>+'Flujo Fondos'!#REF!/1000000</f>
        <v>#REF!</v>
      </c>
      <c r="D5" s="71" t="e">
        <f>+'Flujo Fondos'!#REF!/1000000</f>
        <v>#REF!</v>
      </c>
      <c r="E5" s="71" t="e">
        <f>+'Flujo Fondos'!#REF!/1000000</f>
        <v>#REF!</v>
      </c>
      <c r="F5" s="5" t="e">
        <f>+'Flujo Fondos'!#REF!</f>
        <v>#REF!</v>
      </c>
    </row>
    <row r="6" spans="2:6" x14ac:dyDescent="0.35">
      <c r="B6" s="70" t="str">
        <f>+'Flujo Fondos'!A5</f>
        <v/>
      </c>
      <c r="C6" s="71">
        <f>+'Flujo Fondos'!C5/1000000</f>
        <v>0</v>
      </c>
      <c r="D6" s="71">
        <f>+'Flujo Fondos'!E5/1000000</f>
        <v>0</v>
      </c>
      <c r="E6" s="71">
        <f>+'Flujo Fondos'!G5/1000000</f>
        <v>0</v>
      </c>
      <c r="F6" s="5" t="str">
        <f>+'Flujo Fondos'!I5</f>
        <v/>
      </c>
    </row>
    <row r="7" spans="2:6" x14ac:dyDescent="0.35">
      <c r="B7" s="70" t="str">
        <f>+'Flujo Fondos'!A6</f>
        <v/>
      </c>
      <c r="C7" s="71">
        <f>+'Flujo Fondos'!C6/1000000</f>
        <v>0</v>
      </c>
      <c r="D7" s="71">
        <f>+'Flujo Fondos'!E6/1000000</f>
        <v>0</v>
      </c>
      <c r="E7" s="71">
        <f>+'Flujo Fondos'!G6/1000000</f>
        <v>0</v>
      </c>
      <c r="F7" s="5" t="str">
        <f>+'Flujo Fondos'!I6</f>
        <v/>
      </c>
    </row>
    <row r="8" spans="2:6" x14ac:dyDescent="0.35">
      <c r="B8" s="70" t="str">
        <f>+'Flujo Fondos'!A7</f>
        <v/>
      </c>
      <c r="C8" s="71">
        <f>+'Flujo Fondos'!C7/1000000</f>
        <v>0</v>
      </c>
      <c r="D8" s="71">
        <f>+'Flujo Fondos'!E7/1000000</f>
        <v>0</v>
      </c>
      <c r="E8" s="71">
        <f>+'Flujo Fondos'!G7/1000000</f>
        <v>0</v>
      </c>
      <c r="F8" s="5" t="str">
        <f>+'Flujo Fondos'!I7</f>
        <v/>
      </c>
    </row>
    <row r="9" spans="2:6" x14ac:dyDescent="0.35">
      <c r="B9" s="70" t="str">
        <f>+'Flujo Fondos'!A8</f>
        <v/>
      </c>
      <c r="C9" s="71">
        <f>+'Flujo Fondos'!C8/1000000</f>
        <v>0</v>
      </c>
      <c r="D9" s="71">
        <f>+'Flujo Fondos'!E8/1000000</f>
        <v>0</v>
      </c>
      <c r="E9" s="71">
        <f>+'Flujo Fondos'!G8/1000000</f>
        <v>0</v>
      </c>
      <c r="F9" s="5" t="str">
        <f>+'Flujo Fondos'!I8</f>
        <v/>
      </c>
    </row>
    <row r="10" spans="2:6" x14ac:dyDescent="0.35">
      <c r="B10" s="70" t="str">
        <f>+'Flujo Fondos'!A9</f>
        <v/>
      </c>
      <c r="C10" s="71">
        <f>+'Flujo Fondos'!C9/1000000</f>
        <v>0</v>
      </c>
      <c r="D10" s="71">
        <f>+'Flujo Fondos'!E9/1000000</f>
        <v>0</v>
      </c>
      <c r="E10" s="71">
        <f>+'Flujo Fondos'!G9/1000000</f>
        <v>0</v>
      </c>
      <c r="F10" s="5" t="str">
        <f>+'Flujo Fondos'!I9</f>
        <v/>
      </c>
    </row>
    <row r="11" spans="2:6" x14ac:dyDescent="0.35">
      <c r="B11" s="70" t="str">
        <f>+'Flujo Fondos'!A10</f>
        <v/>
      </c>
      <c r="C11" s="71">
        <f>+'Flujo Fondos'!C10/1000000</f>
        <v>0</v>
      </c>
      <c r="D11" s="71">
        <f>+'Flujo Fondos'!E10/1000000</f>
        <v>0</v>
      </c>
      <c r="E11" s="71">
        <f>+'Flujo Fondos'!G10/1000000</f>
        <v>0</v>
      </c>
      <c r="F11" s="5" t="str">
        <f>+'Flujo Fondos'!I10</f>
        <v/>
      </c>
    </row>
    <row r="12" spans="2:6" x14ac:dyDescent="0.35">
      <c r="B12" s="70" t="str">
        <f>+'Flujo Fondos'!A11</f>
        <v/>
      </c>
      <c r="C12" s="71">
        <f>+'Flujo Fondos'!C11/1000000</f>
        <v>0</v>
      </c>
      <c r="D12" s="71">
        <f>+'Flujo Fondos'!E11/1000000</f>
        <v>0</v>
      </c>
      <c r="E12" s="71">
        <f>+'Flujo Fondos'!G11/1000000</f>
        <v>0</v>
      </c>
      <c r="F12" s="5" t="str">
        <f>+'Flujo Fondos'!I11</f>
        <v/>
      </c>
    </row>
    <row r="13" spans="2:6" x14ac:dyDescent="0.35">
      <c r="B13" s="70" t="str">
        <f>+'Flujo Fondos'!A12</f>
        <v/>
      </c>
      <c r="C13" s="71">
        <f>+'Flujo Fondos'!C12/1000000</f>
        <v>0</v>
      </c>
      <c r="D13" s="71">
        <f>+'Flujo Fondos'!E12/1000000</f>
        <v>0</v>
      </c>
      <c r="E13" s="71">
        <f>+'Flujo Fondos'!G12/1000000</f>
        <v>0</v>
      </c>
      <c r="F13" s="5" t="str">
        <f>+'Flujo Fondos'!I12</f>
        <v/>
      </c>
    </row>
    <row r="14" spans="2:6" x14ac:dyDescent="0.35">
      <c r="B14" s="70" t="str">
        <f>+'Flujo Fondos'!A13</f>
        <v/>
      </c>
      <c r="C14" s="71">
        <f>+'Flujo Fondos'!C13/1000000</f>
        <v>0</v>
      </c>
      <c r="D14" s="71">
        <f>+'Flujo Fondos'!E13/1000000</f>
        <v>0</v>
      </c>
      <c r="E14" s="71">
        <f>+'Flujo Fondos'!G13/1000000</f>
        <v>0</v>
      </c>
      <c r="F14" s="5" t="str">
        <f>+'Flujo Fondos'!I13</f>
        <v/>
      </c>
    </row>
    <row r="15" spans="2:6" x14ac:dyDescent="0.35">
      <c r="B15" s="70" t="str">
        <f>+'Flujo Fondos'!A14</f>
        <v/>
      </c>
      <c r="C15" s="71">
        <f>+'Flujo Fondos'!C14/1000000</f>
        <v>0</v>
      </c>
      <c r="D15" s="71">
        <f>+'Flujo Fondos'!E14/1000000</f>
        <v>0</v>
      </c>
      <c r="E15" s="71">
        <f>+'Flujo Fondos'!G14/1000000</f>
        <v>0</v>
      </c>
      <c r="F15" s="5" t="str">
        <f>+'Flujo Fondos'!I14</f>
        <v/>
      </c>
    </row>
    <row r="16" spans="2:6" x14ac:dyDescent="0.35">
      <c r="B16" s="70" t="str">
        <f>+'Flujo Fondos'!A15</f>
        <v/>
      </c>
      <c r="C16" s="71">
        <f>+'Flujo Fondos'!C15/1000000</f>
        <v>0</v>
      </c>
      <c r="D16" s="71">
        <f>+'Flujo Fondos'!E15/1000000</f>
        <v>0</v>
      </c>
      <c r="E16" s="71">
        <f>+'Flujo Fondos'!G15/1000000</f>
        <v>0</v>
      </c>
      <c r="F16" s="5" t="str">
        <f>+'Flujo Fondos'!I15</f>
        <v/>
      </c>
    </row>
    <row r="17" spans="2:6" x14ac:dyDescent="0.35">
      <c r="B17" s="70" t="str">
        <f>+'Flujo Fondos'!A16</f>
        <v/>
      </c>
      <c r="C17" s="71">
        <f>+'Flujo Fondos'!C16/1000000</f>
        <v>0</v>
      </c>
      <c r="D17" s="71">
        <f>+'Flujo Fondos'!E16/1000000</f>
        <v>0</v>
      </c>
      <c r="E17" s="71">
        <f>+'Flujo Fondos'!G16/1000000</f>
        <v>0</v>
      </c>
      <c r="F17" s="5" t="str">
        <f>+'Flujo Fondos'!I16</f>
        <v/>
      </c>
    </row>
    <row r="18" spans="2:6" x14ac:dyDescent="0.35">
      <c r="B18" s="70" t="str">
        <f>+'Flujo Fondos'!A17</f>
        <v/>
      </c>
      <c r="C18" s="71">
        <f>+'Flujo Fondos'!C17/1000000</f>
        <v>0</v>
      </c>
      <c r="D18" s="71">
        <f>+'Flujo Fondos'!E17/1000000</f>
        <v>0</v>
      </c>
      <c r="E18" s="71">
        <f>+'Flujo Fondos'!G17/1000000</f>
        <v>0</v>
      </c>
      <c r="F18" s="5" t="str">
        <f>+'Flujo Fondos'!I17</f>
        <v/>
      </c>
    </row>
    <row r="19" spans="2:6" x14ac:dyDescent="0.35">
      <c r="B19" s="70" t="str">
        <f>+'Flujo Fondos'!A18</f>
        <v/>
      </c>
      <c r="C19" s="71">
        <f>+'Flujo Fondos'!C18/1000000</f>
        <v>0</v>
      </c>
      <c r="D19" s="71">
        <f>+'Flujo Fondos'!E18/1000000</f>
        <v>0</v>
      </c>
      <c r="E19" s="71">
        <f>+'Flujo Fondos'!G18/1000000</f>
        <v>0</v>
      </c>
      <c r="F19" s="5" t="str">
        <f>+'Flujo Fondos'!I18</f>
        <v/>
      </c>
    </row>
    <row r="20" spans="2:6" x14ac:dyDescent="0.35">
      <c r="B20" s="70" t="str">
        <f>+'Flujo Fondos'!A19</f>
        <v/>
      </c>
      <c r="C20" s="71">
        <f>+'Flujo Fondos'!C19/1000000</f>
        <v>0</v>
      </c>
      <c r="D20" s="71">
        <f>+'Flujo Fondos'!E19/1000000</f>
        <v>0</v>
      </c>
      <c r="E20" s="71">
        <f>+'Flujo Fondos'!G19/1000000</f>
        <v>0</v>
      </c>
      <c r="F20" s="5" t="str">
        <f>+'Flujo Fondos'!I19</f>
        <v/>
      </c>
    </row>
    <row r="21" spans="2:6" x14ac:dyDescent="0.35">
      <c r="B21" s="70" t="str">
        <f>+'Flujo Fondos'!A20</f>
        <v/>
      </c>
      <c r="C21" s="71">
        <f>+'Flujo Fondos'!C20/1000000</f>
        <v>0</v>
      </c>
      <c r="D21" s="71">
        <f>+'Flujo Fondos'!E20/1000000</f>
        <v>0</v>
      </c>
      <c r="E21" s="71">
        <f>+'Flujo Fondos'!G20/1000000</f>
        <v>0</v>
      </c>
      <c r="F21" s="5" t="str">
        <f>+'Flujo Fondos'!I20</f>
        <v/>
      </c>
    </row>
    <row r="22" spans="2:6" x14ac:dyDescent="0.35">
      <c r="B22" s="70" t="str">
        <f>+'Flujo Fondos'!A21</f>
        <v/>
      </c>
      <c r="C22" s="71">
        <f>+'Flujo Fondos'!C21/1000000</f>
        <v>0</v>
      </c>
      <c r="D22" s="71">
        <f>+'Flujo Fondos'!E21/1000000</f>
        <v>0</v>
      </c>
      <c r="E22" s="71">
        <f>+'Flujo Fondos'!G21/1000000</f>
        <v>0</v>
      </c>
      <c r="F22" s="5" t="str">
        <f>+'Flujo Fondos'!I21</f>
        <v/>
      </c>
    </row>
    <row r="23" spans="2:6" x14ac:dyDescent="0.35">
      <c r="B23" s="70" t="str">
        <f>+'Flujo Fondos'!A22</f>
        <v/>
      </c>
      <c r="C23" s="71"/>
      <c r="D23" s="71"/>
      <c r="E23" s="71"/>
      <c r="F23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Portafolio</vt:lpstr>
      <vt:lpstr>Calculos</vt:lpstr>
      <vt:lpstr>Flujo Fondos</vt:lpstr>
      <vt:lpstr>Grafico</vt:lpstr>
      <vt:lpstr>Gráfico1</vt:lpstr>
      <vt:lpstr>Portafolio!Área_de_impresión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Luis Rial</dc:creator>
  <cp:keywords/>
  <dc:description/>
  <cp:lastModifiedBy>Sebastián Carvalho</cp:lastModifiedBy>
  <cp:revision/>
  <dcterms:created xsi:type="dcterms:W3CDTF">2016-03-03T17:56:13Z</dcterms:created>
  <dcterms:modified xsi:type="dcterms:W3CDTF">2026-05-28T12:21:41Z</dcterms:modified>
  <cp:category/>
  <cp:contentStatus/>
</cp:coreProperties>
</file>